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смета" sheetId="1" r:id="rId1"/>
  </sheets>
  <externalReferences>
    <externalReference r:id="rId4"/>
    <externalReference r:id="rId5"/>
  </externalReferences>
  <definedNames>
    <definedName name="_xlnm._FilterDatabase" localSheetId="0" hidden="1">'смета'!$A$6:$E$268</definedName>
    <definedName name="_xlnm._FilterDatabase" hidden="1">'[1]Выплаты сумма'!#REF!</definedName>
    <definedName name="FilterDatabase" hidden="1">'[1]Выплаты сумма'!#REF!</definedName>
    <definedName name="_xlnm.Print_Area" localSheetId="0">'смета'!$A$1:$E$268</definedName>
    <definedName name="Смета" hidden="1">'[2]Выплаты сумма'!#REF!</definedName>
  </definedNames>
  <calcPr fullCalcOnLoad="1"/>
</workbook>
</file>

<file path=xl/sharedStrings.xml><?xml version="1.0" encoding="utf-8"?>
<sst xmlns="http://schemas.openxmlformats.org/spreadsheetml/2006/main" count="426" uniqueCount="105">
  <si>
    <t xml:space="preserve">       Работа</t>
  </si>
  <si>
    <t xml:space="preserve">    Наименование работ</t>
  </si>
  <si>
    <t>Един.</t>
  </si>
  <si>
    <t>Кол-во</t>
  </si>
  <si>
    <t>Ст-сть</t>
  </si>
  <si>
    <t xml:space="preserve"> Сумма</t>
  </si>
  <si>
    <t>ИТОГО:</t>
  </si>
  <si>
    <t>измер.</t>
  </si>
  <si>
    <t xml:space="preserve"> </t>
  </si>
  <si>
    <t>за ед.</t>
  </si>
  <si>
    <t>руб.</t>
  </si>
  <si>
    <t>Потолок:</t>
  </si>
  <si>
    <t>Оконные и дверные проёмы:</t>
  </si>
  <si>
    <t>шт.</t>
  </si>
  <si>
    <t>Стены:</t>
  </si>
  <si>
    <t>Пол:</t>
  </si>
  <si>
    <t>Установка углозащитного профиля</t>
  </si>
  <si>
    <t>Настил паркетной доски (на подложку, плавающим способом)</t>
  </si>
  <si>
    <t>Установка плинтуса</t>
  </si>
  <si>
    <t>Затирка швов кафеля</t>
  </si>
  <si>
    <t>Настил напольной плитки</t>
  </si>
  <si>
    <t>Устройство штроб под трубы (по факту)</t>
  </si>
  <si>
    <t>Монтаж коллекторов</t>
  </si>
  <si>
    <t>Замена стояка (до соседей)</t>
  </si>
  <si>
    <t>Замена канализационного стояка (100 мм)</t>
  </si>
  <si>
    <t>Установка счётчиков и фильтров</t>
  </si>
  <si>
    <t xml:space="preserve"> - разводка фановых и водопроводн. труб к приборам:</t>
  </si>
  <si>
    <t>мойка на кухню</t>
  </si>
  <si>
    <t>раковина</t>
  </si>
  <si>
    <t>унитаз</t>
  </si>
  <si>
    <t>стиральная машина</t>
  </si>
  <si>
    <t>посудомоечная машина</t>
  </si>
  <si>
    <t>бойлер</t>
  </si>
  <si>
    <t>Установка раковины со смесителем</t>
  </si>
  <si>
    <t>Установка инсталяции для унитаза</t>
  </si>
  <si>
    <t>Установка унитаза</t>
  </si>
  <si>
    <t>Установка (подключение) стиральной машины</t>
  </si>
  <si>
    <t>Установка (подключение) посудомоечной машины</t>
  </si>
  <si>
    <t>Установка бойлера</t>
  </si>
  <si>
    <t>м.кв.</t>
  </si>
  <si>
    <t>Изготовление лесов</t>
  </si>
  <si>
    <t>Покраска потолка в 2 слоя</t>
  </si>
  <si>
    <t>Покраска стен в 2 слоя</t>
  </si>
  <si>
    <t>Шпатлёвка оконных откосов в 2 слоя</t>
  </si>
  <si>
    <t>Подготовка дверного проёма по заданию</t>
  </si>
  <si>
    <t>Грунтовка потолка в 2 слоя</t>
  </si>
  <si>
    <t>Шпаклёвка потолка в 2 слоя с ошкуриванием</t>
  </si>
  <si>
    <t xml:space="preserve"> ОБЩЕСТРОИТЕЛЬНЫЕ РАБОТЫ</t>
  </si>
  <si>
    <t>Монтаж перегородок из блоков</t>
  </si>
  <si>
    <t>Грунтовка стен в 2 слоя</t>
  </si>
  <si>
    <t>Окраска оконных откосов в 2 слоя</t>
  </si>
  <si>
    <t>Штукатурка стен по маякам</t>
  </si>
  <si>
    <t>Монтаж короба из ГКЛ (шириной до 1 м)</t>
  </si>
  <si>
    <t xml:space="preserve"> ВАННАЯ</t>
  </si>
  <si>
    <t>Запиливание внешнего угла кафеля под 45 градусов</t>
  </si>
  <si>
    <t>Монтаж ревизионного лючка</t>
  </si>
  <si>
    <t>Облицовка стен кафелем (простой рисунок)</t>
  </si>
  <si>
    <t>Затирка швов кафеля в один тон</t>
  </si>
  <si>
    <t>Грунтовка пола 1 слой</t>
  </si>
  <si>
    <t xml:space="preserve"> САНТЕХНИЧЕСКИЕ РАБОТЫ</t>
  </si>
  <si>
    <t xml:space="preserve"> ЭЛЕКТРОМОНТАЖНЫЕ РАБОТЫ</t>
  </si>
  <si>
    <t>Монтаж стыковочных порожков</t>
  </si>
  <si>
    <t>Покраска труб, стояков, радиаторов</t>
  </si>
  <si>
    <t>пог.м.</t>
  </si>
  <si>
    <t>Оклейка стен обоями под покраску</t>
  </si>
  <si>
    <t>Замена полотенцесушителя</t>
  </si>
  <si>
    <t>Установка мойки со смесителем</t>
  </si>
  <si>
    <t>Подготовка плоскости под монтаж подоконника</t>
  </si>
  <si>
    <t>Установка подоконной столешницы</t>
  </si>
  <si>
    <t>Установка и покраска галтелей (гладкие)</t>
  </si>
  <si>
    <t>Вывоз мусора не входит в стоимость работ (вызываем машину с грузчиками из "Петровича")</t>
  </si>
  <si>
    <t>ванна</t>
  </si>
  <si>
    <t>Установка ванны</t>
  </si>
  <si>
    <t>Сметная стоимость отделочных работ по адресу:                                   пр.Королёва, д.63, к.2</t>
  </si>
  <si>
    <t>КОМНАТА 1</t>
  </si>
  <si>
    <t>Шпаклёвка стен в 2 слоя</t>
  </si>
  <si>
    <t>Демонтаж старых перегородок из блоков</t>
  </si>
  <si>
    <t>КОМНАТА 2</t>
  </si>
  <si>
    <t>КОМНАТА 3</t>
  </si>
  <si>
    <t>Цементно-песчаная стяжка (ЦПС) толщиной до 30 мм</t>
  </si>
  <si>
    <t>Грунтовка пола в 2 слоя</t>
  </si>
  <si>
    <t>ГАРДЕРОБНАЯ</t>
  </si>
  <si>
    <t>Дверные проёмы:</t>
  </si>
  <si>
    <t>Обшивка дверных откосов ГКЛ</t>
  </si>
  <si>
    <t>ЛОДЖИЯ</t>
  </si>
  <si>
    <t>Монтаж реечного потолка</t>
  </si>
  <si>
    <t>Зашивка инсталляции ГКЛ</t>
  </si>
  <si>
    <t>Штукатурка стен по маякам (в случае необходимости)</t>
  </si>
  <si>
    <t>Грунтовка стен в 1 слой</t>
  </si>
  <si>
    <t>МАЛЫЙ САНУЗЕЛ</t>
  </si>
  <si>
    <t>Установка смесителя для ванны</t>
  </si>
  <si>
    <t>Монтаж перегородок из ГКЛ по каркасу в 2 слоя с обеих сторон (2+2)</t>
  </si>
  <si>
    <t>Монтаж теплозвукоизоляции в перегородках</t>
  </si>
  <si>
    <t>Монтаж перегородок из ГКЛ по каркасу в 1 слой с обеих сторон (1+1)</t>
  </si>
  <si>
    <t>Монтаж потолка из ГКЛ в 1 слой</t>
  </si>
  <si>
    <t>Срезка острого угла с выравниванием поверхности</t>
  </si>
  <si>
    <t>Монтаж углозащитного профиля</t>
  </si>
  <si>
    <t>ГОСТИНАЯ-КУХНЯ</t>
  </si>
  <si>
    <t>Монтаж короба из ГКЛ с закарнизной нишей</t>
  </si>
  <si>
    <t>Монтаж короба из ГКЛ по периметру</t>
  </si>
  <si>
    <t>Оклейка стен обоями (виниловые, на флизелиновой основе)</t>
  </si>
  <si>
    <t>Настил паркетной доски на клей</t>
  </si>
  <si>
    <t>ПРИХОЖАЯ, КОРИДОР, КЛАДОВКА, ГАРДЕРОБНАЯ</t>
  </si>
  <si>
    <t>Монтаж ниши из ГКЛ с закарнизной подсветкой</t>
  </si>
  <si>
    <t>Электромонтажные работы без гофры (приблизительная сумма)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</si>
</sst>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[$-F800]dddd\,\ mmmm\ dd\,\ yyyy"/>
    <numFmt numFmtId="167" formatCode="[$-FC19]d\ mmmm\ yyyy\ &quot;г.&quot;"/>
    <numFmt numFmtId="168" formatCode="0.000"/>
    <numFmt numFmtId="169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i/>
      <sz val="16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0"/>
      <color indexed="10"/>
      <name val="Arial"/>
      <family val="2"/>
    </font>
    <font>
      <b/>
      <i/>
      <sz val="9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Font="1" applyBorder="1" applyAlignment="1">
      <alignment horizontal="left"/>
      <protection/>
    </xf>
    <xf numFmtId="0" fontId="2" fillId="0" borderId="12" xfId="52" applyFont="1" applyBorder="1" applyAlignment="1">
      <alignment horizontal="center"/>
      <protection/>
    </xf>
    <xf numFmtId="0" fontId="2" fillId="0" borderId="13" xfId="52" applyFont="1" applyBorder="1" applyAlignment="1">
      <alignment horizontal="centerContinuous"/>
      <protection/>
    </xf>
    <xf numFmtId="0" fontId="2" fillId="0" borderId="14" xfId="52" applyFont="1" applyBorder="1" applyAlignment="1">
      <alignment horizontal="center"/>
      <protection/>
    </xf>
    <xf numFmtId="0" fontId="2" fillId="0" borderId="15" xfId="52" applyFont="1" applyBorder="1" applyAlignment="1">
      <alignment horizontal="center"/>
      <protection/>
    </xf>
    <xf numFmtId="0" fontId="2" fillId="0" borderId="13" xfId="52" applyBorder="1">
      <alignment/>
      <protection/>
    </xf>
    <xf numFmtId="0" fontId="2" fillId="0" borderId="16" xfId="52" applyFont="1" applyBorder="1" applyAlignment="1">
      <alignment horizontal="center"/>
      <protection/>
    </xf>
    <xf numFmtId="0" fontId="2" fillId="0" borderId="13" xfId="52" applyFont="1" applyBorder="1">
      <alignment/>
      <protection/>
    </xf>
    <xf numFmtId="0" fontId="2" fillId="0" borderId="14" xfId="52" applyBorder="1">
      <alignment/>
      <protection/>
    </xf>
    <xf numFmtId="0" fontId="0" fillId="0" borderId="16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1" fontId="0" fillId="0" borderId="18" xfId="52" applyNumberFormat="1" applyFont="1" applyBorder="1" applyAlignment="1">
      <alignment horizontal="center"/>
      <protection/>
    </xf>
    <xf numFmtId="0" fontId="0" fillId="0" borderId="19" xfId="52" applyNumberFormat="1" applyFont="1" applyBorder="1" applyAlignment="1">
      <alignment horizontal="center"/>
      <protection/>
    </xf>
    <xf numFmtId="0" fontId="5" fillId="0" borderId="13" xfId="52" applyFont="1" applyBorder="1" applyAlignment="1">
      <alignment horizontal="right"/>
      <protection/>
    </xf>
    <xf numFmtId="0" fontId="0" fillId="0" borderId="0" xfId="52" applyNumberFormat="1" applyFont="1" applyBorder="1" applyAlignment="1">
      <alignment horizontal="center"/>
      <protection/>
    </xf>
    <xf numFmtId="0" fontId="2" fillId="0" borderId="13" xfId="52" applyFont="1" applyFill="1" applyBorder="1">
      <alignment/>
      <protection/>
    </xf>
    <xf numFmtId="0" fontId="2" fillId="0" borderId="13" xfId="52" applyFont="1" applyBorder="1" applyAlignment="1">
      <alignment horizontal="left"/>
      <protection/>
    </xf>
    <xf numFmtId="0" fontId="0" fillId="0" borderId="20" xfId="52" applyNumberFormat="1" applyFont="1" applyBorder="1" applyAlignment="1">
      <alignment horizontal="center"/>
      <protection/>
    </xf>
    <xf numFmtId="0" fontId="2" fillId="0" borderId="13" xfId="52" applyFont="1" applyBorder="1" applyAlignment="1">
      <alignment shrinkToFit="1"/>
      <protection/>
    </xf>
    <xf numFmtId="0" fontId="2" fillId="0" borderId="21" xfId="52" applyFont="1" applyBorder="1">
      <alignment/>
      <protection/>
    </xf>
    <xf numFmtId="0" fontId="7" fillId="0" borderId="13" xfId="52" applyFont="1" applyFill="1" applyBorder="1" applyAlignment="1">
      <alignment horizontal="right"/>
      <protection/>
    </xf>
    <xf numFmtId="0" fontId="2" fillId="0" borderId="13" xfId="52" applyFont="1" applyFill="1" applyBorder="1" applyAlignment="1">
      <alignment horizontal="right"/>
      <protection/>
    </xf>
    <xf numFmtId="0" fontId="2" fillId="0" borderId="21" xfId="52" applyFont="1" applyFill="1" applyBorder="1">
      <alignment/>
      <protection/>
    </xf>
    <xf numFmtId="1" fontId="8" fillId="0" borderId="0" xfId="52" applyNumberFormat="1" applyFont="1">
      <alignment/>
      <protection/>
    </xf>
    <xf numFmtId="0" fontId="2" fillId="0" borderId="0" xfId="52" applyFont="1" applyAlignment="1">
      <alignment horizontal="center"/>
      <protection/>
    </xf>
    <xf numFmtId="1" fontId="9" fillId="0" borderId="0" xfId="52" applyNumberFormat="1" applyFont="1" applyAlignment="1">
      <alignment horizontal="center"/>
      <protection/>
    </xf>
    <xf numFmtId="0" fontId="0" fillId="0" borderId="15" xfId="52" applyNumberFormat="1" applyFont="1" applyBorder="1" applyAlignment="1">
      <alignment horizontal="center"/>
      <protection/>
    </xf>
    <xf numFmtId="0" fontId="0" fillId="0" borderId="16" xfId="52" applyNumberFormat="1" applyFont="1" applyBorder="1" applyAlignment="1">
      <alignment horizontal="center"/>
      <protection/>
    </xf>
    <xf numFmtId="1" fontId="0" fillId="0" borderId="16" xfId="52" applyNumberFormat="1" applyFont="1" applyBorder="1" applyAlignment="1">
      <alignment horizontal="center"/>
      <protection/>
    </xf>
    <xf numFmtId="1" fontId="0" fillId="0" borderId="22" xfId="52" applyNumberFormat="1" applyFont="1" applyBorder="1" applyAlignment="1">
      <alignment horizontal="center"/>
      <protection/>
    </xf>
    <xf numFmtId="0" fontId="0" fillId="0" borderId="22" xfId="52" applyNumberFormat="1" applyFont="1" applyBorder="1" applyAlignment="1">
      <alignment horizontal="center"/>
      <protection/>
    </xf>
    <xf numFmtId="0" fontId="10" fillId="0" borderId="0" xfId="52" applyFont="1">
      <alignment/>
      <protection/>
    </xf>
    <xf numFmtId="0" fontId="2" fillId="0" borderId="18" xfId="52" applyBorder="1">
      <alignment/>
      <protection/>
    </xf>
    <xf numFmtId="165" fontId="0" fillId="0" borderId="19" xfId="63" applyNumberFormat="1" applyFont="1" applyBorder="1" applyAlignment="1">
      <alignment horizontal="center"/>
    </xf>
    <xf numFmtId="165" fontId="0" fillId="0" borderId="0" xfId="63" applyNumberFormat="1" applyFont="1" applyBorder="1" applyAlignment="1">
      <alignment horizontal="center"/>
    </xf>
    <xf numFmtId="165" fontId="6" fillId="0" borderId="0" xfId="63" applyNumberFormat="1" applyFont="1" applyBorder="1" applyAlignment="1">
      <alignment horizontal="center"/>
    </xf>
    <xf numFmtId="165" fontId="0" fillId="0" borderId="20" xfId="63" applyNumberFormat="1" applyFont="1" applyBorder="1" applyAlignment="1">
      <alignment horizontal="center"/>
    </xf>
    <xf numFmtId="1" fontId="2" fillId="0" borderId="15" xfId="63" applyNumberFormat="1" applyFont="1" applyBorder="1" applyAlignment="1">
      <alignment/>
    </xf>
    <xf numFmtId="1" fontId="2" fillId="0" borderId="16" xfId="63" applyNumberFormat="1" applyFont="1" applyBorder="1" applyAlignment="1">
      <alignment horizontal="centerContinuous"/>
    </xf>
    <xf numFmtId="1" fontId="2" fillId="0" borderId="16" xfId="63" applyNumberFormat="1" applyFont="1" applyBorder="1" applyAlignment="1">
      <alignment/>
    </xf>
    <xf numFmtId="1" fontId="0" fillId="0" borderId="19" xfId="63" applyNumberFormat="1" applyFont="1" applyBorder="1" applyAlignment="1">
      <alignment horizontal="center"/>
    </xf>
    <xf numFmtId="1" fontId="2" fillId="0" borderId="0" xfId="63" applyNumberFormat="1" applyFont="1" applyAlignment="1">
      <alignment/>
    </xf>
    <xf numFmtId="0" fontId="2" fillId="0" borderId="0" xfId="52" applyAlignment="1">
      <alignment horizontal="center" vertical="center"/>
      <protection/>
    </xf>
    <xf numFmtId="0" fontId="2" fillId="0" borderId="0" xfId="52" applyFill="1">
      <alignment/>
      <protection/>
    </xf>
    <xf numFmtId="166" fontId="4" fillId="0" borderId="20" xfId="52" applyNumberFormat="1" applyFont="1" applyFill="1" applyBorder="1" applyAlignment="1">
      <alignment/>
      <protection/>
    </xf>
    <xf numFmtId="1" fontId="4" fillId="0" borderId="20" xfId="63" applyNumberFormat="1" applyFont="1" applyFill="1" applyBorder="1" applyAlignment="1">
      <alignment/>
    </xf>
    <xf numFmtId="0" fontId="0" fillId="0" borderId="0" xfId="54">
      <alignment/>
      <protection/>
    </xf>
    <xf numFmtId="165" fontId="2" fillId="0" borderId="0" xfId="52" applyNumberFormat="1">
      <alignment/>
      <protection/>
    </xf>
    <xf numFmtId="166" fontId="4" fillId="0" borderId="20" xfId="52" applyNumberFormat="1" applyFont="1" applyFill="1" applyBorder="1" applyAlignment="1">
      <alignment horizontal="left"/>
      <protection/>
    </xf>
    <xf numFmtId="1" fontId="0" fillId="0" borderId="0" xfId="63" applyNumberFormat="1" applyFont="1" applyBorder="1" applyAlignment="1">
      <alignment horizontal="center"/>
    </xf>
    <xf numFmtId="0" fontId="2" fillId="0" borderId="13" xfId="52" applyFont="1" applyFill="1" applyBorder="1" applyAlignment="1">
      <alignment horizontal="left"/>
      <protection/>
    </xf>
    <xf numFmtId="0" fontId="0" fillId="0" borderId="0" xfId="52" applyNumberFormat="1" applyFont="1" applyFill="1" applyBorder="1" applyAlignment="1">
      <alignment horizontal="center"/>
      <protection/>
    </xf>
    <xf numFmtId="165" fontId="0" fillId="0" borderId="0" xfId="63" applyNumberFormat="1" applyFont="1" applyFill="1" applyBorder="1" applyAlignment="1">
      <alignment horizontal="center"/>
    </xf>
    <xf numFmtId="1" fontId="0" fillId="0" borderId="16" xfId="52" applyNumberFormat="1" applyFont="1" applyFill="1" applyBorder="1" applyAlignment="1">
      <alignment horizontal="center"/>
      <protection/>
    </xf>
    <xf numFmtId="0" fontId="5" fillId="0" borderId="17" xfId="52" applyFont="1" applyFill="1" applyBorder="1" applyAlignment="1">
      <alignment horizontal="center"/>
      <protection/>
    </xf>
    <xf numFmtId="1" fontId="0" fillId="0" borderId="18" xfId="52" applyNumberFormat="1" applyFont="1" applyFill="1" applyBorder="1" applyAlignment="1">
      <alignment horizontal="center"/>
      <protection/>
    </xf>
    <xf numFmtId="165" fontId="0" fillId="0" borderId="19" xfId="63" applyNumberFormat="1" applyFont="1" applyFill="1" applyBorder="1" applyAlignment="1">
      <alignment horizontal="center"/>
    </xf>
    <xf numFmtId="0" fontId="0" fillId="0" borderId="19" xfId="52" applyNumberFormat="1" applyFont="1" applyFill="1" applyBorder="1" applyAlignment="1">
      <alignment horizontal="center"/>
      <protection/>
    </xf>
    <xf numFmtId="0" fontId="0" fillId="0" borderId="15" xfId="52" applyNumberFormat="1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right"/>
      <protection/>
    </xf>
    <xf numFmtId="165" fontId="6" fillId="0" borderId="0" xfId="63" applyNumberFormat="1" applyFont="1" applyFill="1" applyBorder="1" applyAlignment="1">
      <alignment horizontal="center"/>
    </xf>
    <xf numFmtId="0" fontId="0" fillId="0" borderId="16" xfId="52" applyNumberFormat="1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shrinkToFit="1"/>
      <protection/>
    </xf>
    <xf numFmtId="1" fontId="0" fillId="0" borderId="20" xfId="63" applyNumberFormat="1" applyFont="1" applyBorder="1" applyAlignment="1">
      <alignment horizontal="center"/>
    </xf>
    <xf numFmtId="1" fontId="0" fillId="0" borderId="15" xfId="52" applyNumberFormat="1" applyFont="1" applyBorder="1" applyAlignment="1">
      <alignment horizontal="center"/>
      <protection/>
    </xf>
    <xf numFmtId="0" fontId="3" fillId="0" borderId="0" xfId="52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stya1\d\&#1054;&#1073;&#1098;&#1077;&#1082;&#1090;&#1099;\&#1043;.%20&#1070;\&#1043;&#1072;&#1074;&#1072;&#1085;&#1089;&#1082;&#1072;&#1103;\14&#1041;&#1091;&#1076;\14&#1041;&#1091;&#1076;-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stya1\d\&#1054;&#1041;&#1066;&#1045;&#1050;&#1058;&#1067;\&#1043;&#1070;%201\&#1043;&#1072;&#1074;&#1072;&#1085;&#1089;&#1082;&#1072;&#1103;\14&#1041;&#1091;&#1076;\14&#1041;&#1091;&#1076;-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ступление денег"/>
      <sheetName val="Баланс"/>
      <sheetName val="Чеки"/>
      <sheetName val="Выплаты сумма"/>
      <sheetName val="Выплаты З.П."/>
      <sheetName val="Выплаты трансп."/>
      <sheetName val="Выплаты Накладн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ступление денег"/>
      <sheetName val="Баланс"/>
      <sheetName val="Чеки"/>
      <sheetName val="Выплаты сумма"/>
      <sheetName val="Выплаты З.П."/>
      <sheetName val="Выплаты трансп."/>
      <sheetName val="Выплаты Накладн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282"/>
  <sheetViews>
    <sheetView tabSelected="1" zoomScaleSheetLayoutView="75" zoomScalePageLayoutView="0" workbookViewId="0" topLeftCell="A1">
      <pane ySplit="6" topLeftCell="A244" activePane="bottomLeft" state="frozen"/>
      <selection pane="topLeft" activeCell="A1" sqref="A1"/>
      <selection pane="bottomLeft" activeCell="E270" sqref="E270"/>
    </sheetView>
  </sheetViews>
  <sheetFormatPr defaultColWidth="9.140625" defaultRowHeight="12.75"/>
  <cols>
    <col min="1" max="1" width="67.00390625" style="1" bestFit="1" customWidth="1"/>
    <col min="2" max="2" width="7.140625" style="1" bestFit="1" customWidth="1"/>
    <col min="3" max="3" width="7.00390625" style="44" bestFit="1" customWidth="1"/>
    <col min="4" max="4" width="11.00390625" style="1" bestFit="1" customWidth="1"/>
    <col min="5" max="5" width="10.7109375" style="1" bestFit="1" customWidth="1"/>
    <col min="6" max="6" width="3.00390625" style="1" customWidth="1"/>
    <col min="7" max="16384" width="9.140625" style="1" customWidth="1"/>
  </cols>
  <sheetData>
    <row r="1" spans="1:5" s="46" customFormat="1" ht="46.5" customHeight="1">
      <c r="A1" s="68" t="s">
        <v>73</v>
      </c>
      <c r="B1" s="68"/>
      <c r="C1" s="68"/>
      <c r="D1" s="68"/>
      <c r="E1" s="68"/>
    </row>
    <row r="2" spans="1:5" s="46" customFormat="1" ht="12.75" customHeight="1">
      <c r="A2" s="51">
        <v>42270</v>
      </c>
      <c r="B2" s="47"/>
      <c r="C2" s="48"/>
      <c r="D2" s="47"/>
      <c r="E2" s="47"/>
    </row>
    <row r="3" spans="1:5" ht="12.75">
      <c r="A3" s="35"/>
      <c r="B3" s="2"/>
      <c r="C3" s="40"/>
      <c r="D3" s="3" t="s">
        <v>0</v>
      </c>
      <c r="E3" s="4"/>
    </row>
    <row r="4" spans="1:5" ht="12.75">
      <c r="A4" s="5" t="s">
        <v>1</v>
      </c>
      <c r="B4" s="6" t="s">
        <v>2</v>
      </c>
      <c r="C4" s="41" t="s">
        <v>3</v>
      </c>
      <c r="D4" s="7" t="s">
        <v>4</v>
      </c>
      <c r="E4" s="7" t="s">
        <v>5</v>
      </c>
    </row>
    <row r="5" spans="1:5" ht="12.75">
      <c r="A5" s="8"/>
      <c r="B5" s="6" t="s">
        <v>7</v>
      </c>
      <c r="C5" s="42" t="s">
        <v>8</v>
      </c>
      <c r="D5" s="9" t="s">
        <v>9</v>
      </c>
      <c r="E5" s="9"/>
    </row>
    <row r="6" spans="1:5" ht="12.75">
      <c r="A6" s="10"/>
      <c r="B6" s="11"/>
      <c r="C6" s="41"/>
      <c r="D6" s="12" t="s">
        <v>10</v>
      </c>
      <c r="E6" s="12" t="s">
        <v>10</v>
      </c>
    </row>
    <row r="7" spans="1:5" ht="14.25">
      <c r="A7" s="13" t="s">
        <v>47</v>
      </c>
      <c r="B7" s="14">
        <f>SUM(E8:E16)</f>
        <v>64690.21199999998</v>
      </c>
      <c r="C7" s="43"/>
      <c r="D7" s="15"/>
      <c r="E7" s="29"/>
    </row>
    <row r="8" spans="1:5" ht="12.75">
      <c r="A8" s="53" t="s">
        <v>91</v>
      </c>
      <c r="B8" s="54" t="s">
        <v>39</v>
      </c>
      <c r="C8" s="55">
        <f>(3.76+3.409+0.5+3.675+1+1+1.02+1.2+0.45+0.25+1.706+0.25+1.208+0.779+0.25+1.085+0.25+0.412+0.412+0.25+1.683+0.25+0.359)*2.76</f>
        <v>69.43607999999998</v>
      </c>
      <c r="D8" s="54">
        <v>750</v>
      </c>
      <c r="E8" s="56">
        <f aca="true" t="shared" si="0" ref="E8:E15">C8*D8</f>
        <v>52077.05999999998</v>
      </c>
    </row>
    <row r="9" spans="1:5" ht="12.75">
      <c r="A9" s="53" t="s">
        <v>93</v>
      </c>
      <c r="B9" s="54" t="s">
        <v>39</v>
      </c>
      <c r="C9" s="55"/>
      <c r="D9" s="54">
        <v>525</v>
      </c>
      <c r="E9" s="56">
        <f t="shared" si="0"/>
        <v>0</v>
      </c>
    </row>
    <row r="10" spans="1:5" ht="12.75">
      <c r="A10" s="53" t="s">
        <v>92</v>
      </c>
      <c r="B10" s="54" t="s">
        <v>39</v>
      </c>
      <c r="C10" s="55">
        <v>69.4</v>
      </c>
      <c r="D10" s="54">
        <v>45</v>
      </c>
      <c r="E10" s="56">
        <f t="shared" si="0"/>
        <v>3123.0000000000005</v>
      </c>
    </row>
    <row r="11" spans="1:5" ht="12.75">
      <c r="A11" s="53" t="s">
        <v>48</v>
      </c>
      <c r="B11" s="54" t="s">
        <v>39</v>
      </c>
      <c r="C11" s="55"/>
      <c r="D11" s="54">
        <v>322.5</v>
      </c>
      <c r="E11" s="56">
        <f t="shared" si="0"/>
        <v>0</v>
      </c>
    </row>
    <row r="12" spans="1:5" ht="12.75">
      <c r="A12" s="53" t="s">
        <v>40</v>
      </c>
      <c r="B12" s="54" t="s">
        <v>13</v>
      </c>
      <c r="C12" s="55">
        <v>2</v>
      </c>
      <c r="D12" s="54">
        <v>375</v>
      </c>
      <c r="E12" s="56">
        <f t="shared" si="0"/>
        <v>750</v>
      </c>
    </row>
    <row r="13" spans="1:5" ht="12.75">
      <c r="A13" s="53" t="s">
        <v>76</v>
      </c>
      <c r="B13" s="54" t="s">
        <v>39</v>
      </c>
      <c r="C13" s="55">
        <f>(3.69+5.67+1+3.86+1.63+0.33+1.43+1.208)*2.76-1*2.1-1.3*2.1-0.8*2.1</f>
        <v>45.427679999999974</v>
      </c>
      <c r="D13" s="54">
        <v>150</v>
      </c>
      <c r="E13" s="56">
        <f t="shared" si="0"/>
        <v>6814.151999999996</v>
      </c>
    </row>
    <row r="14" spans="1:5" ht="12.75">
      <c r="A14" s="53" t="s">
        <v>62</v>
      </c>
      <c r="B14" s="54" t="s">
        <v>63</v>
      </c>
      <c r="C14" s="55"/>
      <c r="D14" s="54">
        <v>150</v>
      </c>
      <c r="E14" s="56">
        <f t="shared" si="0"/>
        <v>0</v>
      </c>
    </row>
    <row r="15" spans="1:5" ht="12.75">
      <c r="A15" s="53" t="s">
        <v>61</v>
      </c>
      <c r="B15" s="54" t="s">
        <v>63</v>
      </c>
      <c r="C15" s="55">
        <f>0.9+0.9+0.9+0.9+3.76+1.2</f>
        <v>8.559999999999999</v>
      </c>
      <c r="D15" s="54">
        <v>225</v>
      </c>
      <c r="E15" s="56">
        <f t="shared" si="0"/>
        <v>1925.9999999999998</v>
      </c>
    </row>
    <row r="16" spans="1:5" ht="12.75">
      <c r="A16" s="53"/>
      <c r="B16" s="54"/>
      <c r="C16" s="55"/>
      <c r="D16" s="54"/>
      <c r="E16" s="56"/>
    </row>
    <row r="17" spans="1:5" ht="14.25">
      <c r="A17" s="57" t="s">
        <v>97</v>
      </c>
      <c r="B17" s="58">
        <f>SUM(E18:E51)</f>
        <v>85991.55</v>
      </c>
      <c r="C17" s="59"/>
      <c r="D17" s="60"/>
      <c r="E17" s="61"/>
    </row>
    <row r="18" spans="1:5" ht="14.25">
      <c r="A18" s="62" t="s">
        <v>11</v>
      </c>
      <c r="B18" s="54"/>
      <c r="C18" s="63"/>
      <c r="D18" s="54"/>
      <c r="E18" s="64"/>
    </row>
    <row r="19" spans="1:5" ht="12.75">
      <c r="A19" s="18" t="s">
        <v>94</v>
      </c>
      <c r="B19" s="54" t="s">
        <v>39</v>
      </c>
      <c r="C19" s="55">
        <v>29.27</v>
      </c>
      <c r="D19" s="54">
        <v>450</v>
      </c>
      <c r="E19" s="56">
        <f>C19*D19</f>
        <v>13171.5</v>
      </c>
    </row>
    <row r="20" spans="1:5" ht="12.75">
      <c r="A20" s="18" t="s">
        <v>45</v>
      </c>
      <c r="B20" s="54" t="s">
        <v>39</v>
      </c>
      <c r="C20" s="55">
        <v>29.27</v>
      </c>
      <c r="D20" s="54">
        <v>22.5</v>
      </c>
      <c r="E20" s="56">
        <f>C20*D20</f>
        <v>658.575</v>
      </c>
    </row>
    <row r="21" spans="1:5" ht="12.75">
      <c r="A21" s="18" t="s">
        <v>46</v>
      </c>
      <c r="B21" s="54" t="s">
        <v>39</v>
      </c>
      <c r="C21" s="55">
        <v>29.27</v>
      </c>
      <c r="D21" s="54">
        <v>240</v>
      </c>
      <c r="E21" s="56">
        <f>C21*D21</f>
        <v>7024.8</v>
      </c>
    </row>
    <row r="22" spans="1:5" ht="12.75">
      <c r="A22" s="18" t="s">
        <v>41</v>
      </c>
      <c r="B22" s="54" t="s">
        <v>39</v>
      </c>
      <c r="C22" s="55">
        <v>29.27</v>
      </c>
      <c r="D22" s="54">
        <v>127.5</v>
      </c>
      <c r="E22" s="56">
        <f>C22*D22</f>
        <v>3731.9249999999997</v>
      </c>
    </row>
    <row r="23" spans="1:5" ht="12.75">
      <c r="A23" s="18"/>
      <c r="B23" s="54"/>
      <c r="C23" s="55"/>
      <c r="D23" s="54"/>
      <c r="E23" s="56"/>
    </row>
    <row r="24" spans="1:5" ht="14.25">
      <c r="A24" s="62" t="s">
        <v>14</v>
      </c>
      <c r="B24" s="54"/>
      <c r="C24" s="63"/>
      <c r="D24" s="54"/>
      <c r="E24" s="64"/>
    </row>
    <row r="25" spans="1:5" ht="12.75">
      <c r="A25" s="18" t="s">
        <v>95</v>
      </c>
      <c r="B25" s="54" t="s">
        <v>63</v>
      </c>
      <c r="C25" s="55">
        <v>2.7</v>
      </c>
      <c r="D25" s="54">
        <v>750</v>
      </c>
      <c r="E25" s="56">
        <f aca="true" t="shared" si="1" ref="E25:E32">C25*D25</f>
        <v>2025.0000000000002</v>
      </c>
    </row>
    <row r="26" spans="1:5" ht="12.75">
      <c r="A26" s="18" t="s">
        <v>96</v>
      </c>
      <c r="B26" s="54" t="s">
        <v>63</v>
      </c>
      <c r="C26" s="55">
        <f>8*2.7</f>
        <v>21.6</v>
      </c>
      <c r="D26" s="54">
        <v>37.5</v>
      </c>
      <c r="E26" s="56">
        <f t="shared" si="1"/>
        <v>810</v>
      </c>
    </row>
    <row r="27" spans="1:6" ht="14.25">
      <c r="A27" s="18" t="s">
        <v>51</v>
      </c>
      <c r="B27" s="54" t="s">
        <v>39</v>
      </c>
      <c r="C27" s="55"/>
      <c r="D27" s="54">
        <v>262.5</v>
      </c>
      <c r="E27" s="56">
        <f t="shared" si="1"/>
        <v>0</v>
      </c>
      <c r="F27" s="34"/>
    </row>
    <row r="28" spans="1:5" ht="12.75">
      <c r="A28" s="18" t="s">
        <v>49</v>
      </c>
      <c r="B28" s="54" t="s">
        <v>39</v>
      </c>
      <c r="C28" s="55">
        <v>56.1</v>
      </c>
      <c r="D28" s="54">
        <v>22.5</v>
      </c>
      <c r="E28" s="56">
        <f t="shared" si="1"/>
        <v>1262.25</v>
      </c>
    </row>
    <row r="29" spans="1:5" ht="12.75">
      <c r="A29" s="18" t="s">
        <v>75</v>
      </c>
      <c r="B29" s="54" t="s">
        <v>39</v>
      </c>
      <c r="C29" s="55">
        <v>56.1</v>
      </c>
      <c r="D29" s="54">
        <v>225</v>
      </c>
      <c r="E29" s="56">
        <f t="shared" si="1"/>
        <v>12622.5</v>
      </c>
    </row>
    <row r="30" spans="1:5" ht="12.75">
      <c r="A30" s="65" t="s">
        <v>100</v>
      </c>
      <c r="B30" s="54" t="s">
        <v>39</v>
      </c>
      <c r="C30" s="55"/>
      <c r="D30" s="54">
        <v>225</v>
      </c>
      <c r="E30" s="56">
        <f t="shared" si="1"/>
        <v>0</v>
      </c>
    </row>
    <row r="31" spans="1:5" ht="12.75">
      <c r="A31" s="18" t="s">
        <v>64</v>
      </c>
      <c r="B31" s="54" t="s">
        <v>39</v>
      </c>
      <c r="C31" s="55">
        <v>56.1</v>
      </c>
      <c r="D31" s="54">
        <v>142.5</v>
      </c>
      <c r="E31" s="56">
        <f t="shared" si="1"/>
        <v>7994.25</v>
      </c>
    </row>
    <row r="32" spans="1:5" ht="12.75">
      <c r="A32" s="18" t="s">
        <v>42</v>
      </c>
      <c r="B32" s="54" t="s">
        <v>39</v>
      </c>
      <c r="C32" s="55">
        <v>56.1</v>
      </c>
      <c r="D32" s="54">
        <v>112.5</v>
      </c>
      <c r="E32" s="56">
        <f t="shared" si="1"/>
        <v>6311.25</v>
      </c>
    </row>
    <row r="33" spans="1:5" ht="12.75">
      <c r="A33" s="18"/>
      <c r="B33" s="54"/>
      <c r="C33" s="55"/>
      <c r="D33" s="54"/>
      <c r="E33" s="56"/>
    </row>
    <row r="34" spans="1:5" ht="14.25">
      <c r="A34" s="62" t="s">
        <v>12</v>
      </c>
      <c r="B34" s="54"/>
      <c r="C34" s="63"/>
      <c r="D34" s="54"/>
      <c r="E34" s="64"/>
    </row>
    <row r="35" spans="1:5" ht="12.75">
      <c r="A35" s="18" t="s">
        <v>16</v>
      </c>
      <c r="B35" s="54" t="s">
        <v>63</v>
      </c>
      <c r="C35" s="55">
        <v>9.9</v>
      </c>
      <c r="D35" s="54">
        <v>37.5</v>
      </c>
      <c r="E35" s="64">
        <f aca="true" t="shared" si="2" ref="E35:E40">C35*D35</f>
        <v>371.25</v>
      </c>
    </row>
    <row r="36" spans="1:5" ht="12.75">
      <c r="A36" s="18" t="s">
        <v>43</v>
      </c>
      <c r="B36" s="54" t="s">
        <v>63</v>
      </c>
      <c r="C36" s="55">
        <v>9.9</v>
      </c>
      <c r="D36" s="54">
        <v>240</v>
      </c>
      <c r="E36" s="64">
        <f t="shared" si="2"/>
        <v>2376</v>
      </c>
    </row>
    <row r="37" spans="1:5" ht="12.75">
      <c r="A37" s="18" t="s">
        <v>50</v>
      </c>
      <c r="B37" s="54" t="s">
        <v>63</v>
      </c>
      <c r="C37" s="55">
        <v>9.9</v>
      </c>
      <c r="D37" s="54">
        <v>120</v>
      </c>
      <c r="E37" s="64">
        <f t="shared" si="2"/>
        <v>1188</v>
      </c>
    </row>
    <row r="38" spans="1:5" ht="12.75">
      <c r="A38" s="18" t="s">
        <v>44</v>
      </c>
      <c r="B38" s="54" t="s">
        <v>13</v>
      </c>
      <c r="C38" s="55"/>
      <c r="D38" s="54">
        <v>975</v>
      </c>
      <c r="E38" s="64">
        <f t="shared" si="2"/>
        <v>0</v>
      </c>
    </row>
    <row r="39" spans="1:5" ht="12.75">
      <c r="A39" s="18" t="s">
        <v>67</v>
      </c>
      <c r="B39" s="54" t="s">
        <v>63</v>
      </c>
      <c r="C39" s="55">
        <f>1.5+1.2</f>
        <v>2.7</v>
      </c>
      <c r="D39" s="54">
        <v>300</v>
      </c>
      <c r="E39" s="64">
        <f t="shared" si="2"/>
        <v>810</v>
      </c>
    </row>
    <row r="40" spans="1:5" ht="12.75">
      <c r="A40" s="18" t="s">
        <v>68</v>
      </c>
      <c r="B40" s="54" t="s">
        <v>13</v>
      </c>
      <c r="C40" s="55">
        <v>2</v>
      </c>
      <c r="D40" s="54">
        <v>975</v>
      </c>
      <c r="E40" s="64">
        <f t="shared" si="2"/>
        <v>1950</v>
      </c>
    </row>
    <row r="41" spans="1:5" ht="12.75">
      <c r="A41" s="19"/>
      <c r="B41" s="17"/>
      <c r="C41" s="37"/>
      <c r="D41" s="17"/>
      <c r="E41" s="30"/>
    </row>
    <row r="42" spans="1:5" ht="14.25">
      <c r="A42" s="16" t="s">
        <v>15</v>
      </c>
      <c r="B42" s="17"/>
      <c r="C42" s="38"/>
      <c r="D42" s="17"/>
      <c r="E42" s="30"/>
    </row>
    <row r="43" spans="1:5" ht="12.75">
      <c r="A43" s="10" t="s">
        <v>79</v>
      </c>
      <c r="B43" s="17" t="s">
        <v>39</v>
      </c>
      <c r="C43" s="37">
        <v>14.3</v>
      </c>
      <c r="D43" s="17">
        <v>262.5</v>
      </c>
      <c r="E43" s="31">
        <f aca="true" t="shared" si="3" ref="E43:E50">C43*D43</f>
        <v>3753.75</v>
      </c>
    </row>
    <row r="44" spans="1:5" ht="12.75">
      <c r="A44" s="10" t="s">
        <v>80</v>
      </c>
      <c r="B44" s="17" t="s">
        <v>39</v>
      </c>
      <c r="C44" s="37">
        <v>14.3</v>
      </c>
      <c r="D44" s="17">
        <v>22.5</v>
      </c>
      <c r="E44" s="31">
        <f t="shared" si="3"/>
        <v>321.75</v>
      </c>
    </row>
    <row r="45" spans="1:5" ht="12.75">
      <c r="A45" s="10" t="s">
        <v>20</v>
      </c>
      <c r="B45" s="17" t="s">
        <v>39</v>
      </c>
      <c r="C45" s="37">
        <v>14.3</v>
      </c>
      <c r="D45" s="17">
        <v>750</v>
      </c>
      <c r="E45" s="31">
        <f t="shared" si="3"/>
        <v>10725</v>
      </c>
    </row>
    <row r="46" spans="1:5" ht="12.75">
      <c r="A46" s="10" t="s">
        <v>19</v>
      </c>
      <c r="B46" s="17" t="s">
        <v>39</v>
      </c>
      <c r="C46" s="37">
        <v>14.3</v>
      </c>
      <c r="D46" s="17">
        <v>75</v>
      </c>
      <c r="E46" s="31">
        <f t="shared" si="3"/>
        <v>1072.5</v>
      </c>
    </row>
    <row r="47" spans="1:5" ht="12.75">
      <c r="A47" s="10" t="s">
        <v>58</v>
      </c>
      <c r="B47" s="17" t="s">
        <v>39</v>
      </c>
      <c r="C47" s="37">
        <v>15</v>
      </c>
      <c r="D47" s="17">
        <v>11.25</v>
      </c>
      <c r="E47" s="31">
        <f t="shared" si="3"/>
        <v>168.75</v>
      </c>
    </row>
    <row r="48" spans="1:5" ht="12.75">
      <c r="A48" s="10" t="s">
        <v>17</v>
      </c>
      <c r="B48" s="17" t="s">
        <v>39</v>
      </c>
      <c r="C48" s="37"/>
      <c r="D48" s="17">
        <v>225</v>
      </c>
      <c r="E48" s="31">
        <f t="shared" si="3"/>
        <v>0</v>
      </c>
    </row>
    <row r="49" spans="1:5" ht="12.75">
      <c r="A49" s="10" t="s">
        <v>101</v>
      </c>
      <c r="B49" s="17" t="s">
        <v>39</v>
      </c>
      <c r="C49" s="37">
        <v>15</v>
      </c>
      <c r="D49" s="17">
        <v>337.5</v>
      </c>
      <c r="E49" s="31">
        <f t="shared" si="3"/>
        <v>5062.5</v>
      </c>
    </row>
    <row r="50" spans="1:5" ht="12.75">
      <c r="A50" s="10" t="s">
        <v>18</v>
      </c>
      <c r="B50" s="17" t="s">
        <v>63</v>
      </c>
      <c r="C50" s="37">
        <v>17.2</v>
      </c>
      <c r="D50" s="17">
        <v>150</v>
      </c>
      <c r="E50" s="31">
        <f t="shared" si="3"/>
        <v>2580</v>
      </c>
    </row>
    <row r="51" spans="1:5" ht="12.75">
      <c r="A51" s="10"/>
      <c r="B51" s="17"/>
      <c r="C51" s="37"/>
      <c r="D51" s="17"/>
      <c r="E51" s="31"/>
    </row>
    <row r="52" spans="1:5" ht="14.25">
      <c r="A52" s="13" t="s">
        <v>74</v>
      </c>
      <c r="B52" s="14">
        <f>SUM(E53:E80)</f>
        <v>41879.9625</v>
      </c>
      <c r="C52" s="36"/>
      <c r="D52" s="15"/>
      <c r="E52" s="29"/>
    </row>
    <row r="53" spans="1:5" ht="14.25">
      <c r="A53" s="16" t="s">
        <v>11</v>
      </c>
      <c r="B53" s="17"/>
      <c r="C53" s="38"/>
      <c r="D53" s="17"/>
      <c r="E53" s="30"/>
    </row>
    <row r="54" spans="1:5" ht="12.75">
      <c r="A54" s="10" t="s">
        <v>94</v>
      </c>
      <c r="B54" s="17" t="s">
        <v>39</v>
      </c>
      <c r="C54" s="37">
        <v>15.67</v>
      </c>
      <c r="D54" s="17">
        <v>450</v>
      </c>
      <c r="E54" s="31">
        <f>C54*D54</f>
        <v>7051.5</v>
      </c>
    </row>
    <row r="55" spans="1:5" ht="12.75">
      <c r="A55" s="10" t="s">
        <v>45</v>
      </c>
      <c r="B55" s="17" t="s">
        <v>39</v>
      </c>
      <c r="C55" s="37">
        <v>15.67</v>
      </c>
      <c r="D55" s="17">
        <v>22.5</v>
      </c>
      <c r="E55" s="31">
        <f>C55*D55</f>
        <v>352.575</v>
      </c>
    </row>
    <row r="56" spans="1:6" ht="14.25">
      <c r="A56" s="10" t="s">
        <v>46</v>
      </c>
      <c r="B56" s="17" t="s">
        <v>39</v>
      </c>
      <c r="C56" s="37">
        <v>15.67</v>
      </c>
      <c r="D56" s="17">
        <v>240</v>
      </c>
      <c r="E56" s="31">
        <f>C56*D56</f>
        <v>3760.8</v>
      </c>
      <c r="F56" s="34"/>
    </row>
    <row r="57" spans="1:5" ht="12.75">
      <c r="A57" s="10" t="s">
        <v>41</v>
      </c>
      <c r="B57" s="17" t="s">
        <v>39</v>
      </c>
      <c r="C57" s="37">
        <v>15.67</v>
      </c>
      <c r="D57" s="17">
        <v>127.5</v>
      </c>
      <c r="E57" s="31">
        <f>C57*D57</f>
        <v>1997.925</v>
      </c>
    </row>
    <row r="58" spans="1:5" ht="12.75">
      <c r="A58" s="10"/>
      <c r="B58" s="17"/>
      <c r="C58" s="37"/>
      <c r="D58" s="17"/>
      <c r="E58" s="31"/>
    </row>
    <row r="59" spans="1:5" ht="14.25">
      <c r="A59" s="16" t="s">
        <v>14</v>
      </c>
      <c r="B59" s="17"/>
      <c r="C59" s="38"/>
      <c r="D59" s="17"/>
      <c r="E59" s="30"/>
    </row>
    <row r="60" spans="1:5" ht="12.75">
      <c r="A60" s="10" t="s">
        <v>51</v>
      </c>
      <c r="B60" s="17" t="s">
        <v>39</v>
      </c>
      <c r="C60" s="37"/>
      <c r="D60" s="17">
        <v>262.5</v>
      </c>
      <c r="E60" s="31">
        <f aca="true" t="shared" si="4" ref="E60:E65">C60*D60</f>
        <v>0</v>
      </c>
    </row>
    <row r="61" spans="1:5" ht="12.75">
      <c r="A61" s="10" t="s">
        <v>49</v>
      </c>
      <c r="B61" s="17" t="s">
        <v>39</v>
      </c>
      <c r="C61" s="37">
        <v>34.2</v>
      </c>
      <c r="D61" s="17">
        <v>22.5</v>
      </c>
      <c r="E61" s="31">
        <f t="shared" si="4"/>
        <v>769.5000000000001</v>
      </c>
    </row>
    <row r="62" spans="1:5" ht="12.75">
      <c r="A62" s="10" t="s">
        <v>75</v>
      </c>
      <c r="B62" s="17" t="s">
        <v>39</v>
      </c>
      <c r="C62" s="37">
        <v>34.2</v>
      </c>
      <c r="D62" s="17">
        <v>225</v>
      </c>
      <c r="E62" s="31">
        <f t="shared" si="4"/>
        <v>7695.000000000001</v>
      </c>
    </row>
    <row r="63" spans="1:5" ht="12.75">
      <c r="A63" s="21" t="s">
        <v>100</v>
      </c>
      <c r="B63" s="17" t="s">
        <v>39</v>
      </c>
      <c r="C63" s="37">
        <v>34.2</v>
      </c>
      <c r="D63" s="17">
        <v>225</v>
      </c>
      <c r="E63" s="31">
        <f t="shared" si="4"/>
        <v>7695.000000000001</v>
      </c>
    </row>
    <row r="64" spans="1:5" ht="12.75">
      <c r="A64" s="10" t="s">
        <v>64</v>
      </c>
      <c r="B64" s="17" t="s">
        <v>39</v>
      </c>
      <c r="C64" s="37"/>
      <c r="D64" s="17">
        <v>142.5</v>
      </c>
      <c r="E64" s="31">
        <f t="shared" si="4"/>
        <v>0</v>
      </c>
    </row>
    <row r="65" spans="1:5" ht="12.75">
      <c r="A65" s="10" t="s">
        <v>42</v>
      </c>
      <c r="B65" s="17" t="s">
        <v>39</v>
      </c>
      <c r="C65" s="37"/>
      <c r="D65" s="17">
        <v>112.5</v>
      </c>
      <c r="E65" s="31">
        <f t="shared" si="4"/>
        <v>0</v>
      </c>
    </row>
    <row r="66" spans="1:5" ht="12.75">
      <c r="A66" s="10"/>
      <c r="B66" s="17"/>
      <c r="C66" s="37"/>
      <c r="D66" s="17"/>
      <c r="E66" s="31"/>
    </row>
    <row r="67" spans="1:5" ht="14.25">
      <c r="A67" s="16" t="s">
        <v>12</v>
      </c>
      <c r="B67" s="17"/>
      <c r="C67" s="38"/>
      <c r="D67" s="17"/>
      <c r="E67" s="30"/>
    </row>
    <row r="68" spans="1:5" ht="12.75">
      <c r="A68" s="10" t="s">
        <v>16</v>
      </c>
      <c r="B68" s="17" t="s">
        <v>63</v>
      </c>
      <c r="C68" s="37">
        <f>1.8*3+2.7+9.2</f>
        <v>17.3</v>
      </c>
      <c r="D68" s="17">
        <v>37.5</v>
      </c>
      <c r="E68" s="30">
        <f aca="true" t="shared" si="5" ref="E68:E73">C68*D68</f>
        <v>648.75</v>
      </c>
    </row>
    <row r="69" spans="1:5" ht="12.75">
      <c r="A69" s="10" t="s">
        <v>43</v>
      </c>
      <c r="B69" s="17" t="s">
        <v>63</v>
      </c>
      <c r="C69" s="37">
        <f>1.8*3</f>
        <v>5.4</v>
      </c>
      <c r="D69" s="17">
        <v>240</v>
      </c>
      <c r="E69" s="30">
        <f t="shared" si="5"/>
        <v>1296</v>
      </c>
    </row>
    <row r="70" spans="1:5" ht="12.75">
      <c r="A70" s="10" t="s">
        <v>50</v>
      </c>
      <c r="B70" s="17" t="s">
        <v>63</v>
      </c>
      <c r="C70" s="37">
        <v>5.4</v>
      </c>
      <c r="D70" s="17">
        <v>120</v>
      </c>
      <c r="E70" s="30">
        <f t="shared" si="5"/>
        <v>648</v>
      </c>
    </row>
    <row r="71" spans="1:5" ht="12.75">
      <c r="A71" s="10" t="s">
        <v>44</v>
      </c>
      <c r="B71" s="17" t="s">
        <v>13</v>
      </c>
      <c r="C71" s="52">
        <v>1</v>
      </c>
      <c r="D71" s="17">
        <v>975</v>
      </c>
      <c r="E71" s="30">
        <f t="shared" si="5"/>
        <v>975</v>
      </c>
    </row>
    <row r="72" spans="1:5" ht="12.75">
      <c r="A72" s="10" t="s">
        <v>67</v>
      </c>
      <c r="B72" s="17" t="s">
        <v>63</v>
      </c>
      <c r="C72" s="37">
        <v>1.8</v>
      </c>
      <c r="D72" s="17">
        <v>300</v>
      </c>
      <c r="E72" s="30">
        <f t="shared" si="5"/>
        <v>540</v>
      </c>
    </row>
    <row r="73" spans="1:5" ht="12.75">
      <c r="A73" s="10" t="s">
        <v>68</v>
      </c>
      <c r="B73" s="17" t="s">
        <v>13</v>
      </c>
      <c r="C73" s="52">
        <v>1</v>
      </c>
      <c r="D73" s="17">
        <v>975</v>
      </c>
      <c r="E73" s="30">
        <f t="shared" si="5"/>
        <v>975</v>
      </c>
    </row>
    <row r="74" spans="1:5" ht="12.75">
      <c r="A74" s="19"/>
      <c r="B74" s="17"/>
      <c r="C74" s="37"/>
      <c r="D74" s="17"/>
      <c r="E74" s="30"/>
    </row>
    <row r="75" spans="1:5" ht="14.25">
      <c r="A75" s="16" t="s">
        <v>15</v>
      </c>
      <c r="B75" s="17"/>
      <c r="C75" s="38"/>
      <c r="D75" s="17"/>
      <c r="E75" s="30"/>
    </row>
    <row r="76" spans="1:5" ht="12.75">
      <c r="A76" s="10" t="s">
        <v>58</v>
      </c>
      <c r="B76" s="17" t="s">
        <v>39</v>
      </c>
      <c r="C76" s="37">
        <v>15.67</v>
      </c>
      <c r="D76" s="17">
        <v>11.25</v>
      </c>
      <c r="E76" s="31">
        <f>C76*D76</f>
        <v>176.2875</v>
      </c>
    </row>
    <row r="77" spans="1:5" ht="12.75">
      <c r="A77" s="10" t="s">
        <v>17</v>
      </c>
      <c r="B77" s="17" t="s">
        <v>39</v>
      </c>
      <c r="C77" s="37"/>
      <c r="D77" s="17">
        <v>225</v>
      </c>
      <c r="E77" s="31">
        <f>C77*D77</f>
        <v>0</v>
      </c>
    </row>
    <row r="78" spans="1:5" ht="12.75">
      <c r="A78" s="10" t="s">
        <v>101</v>
      </c>
      <c r="B78" s="17" t="s">
        <v>39</v>
      </c>
      <c r="C78" s="37">
        <v>15.67</v>
      </c>
      <c r="D78" s="17">
        <v>337.5</v>
      </c>
      <c r="E78" s="31">
        <f>C78*D78</f>
        <v>5288.625</v>
      </c>
    </row>
    <row r="79" spans="1:5" ht="12.75">
      <c r="A79" s="10" t="s">
        <v>18</v>
      </c>
      <c r="B79" s="17" t="s">
        <v>63</v>
      </c>
      <c r="C79" s="37">
        <v>13.4</v>
      </c>
      <c r="D79" s="17">
        <v>150</v>
      </c>
      <c r="E79" s="31">
        <f>C79*D79</f>
        <v>2010</v>
      </c>
    </row>
    <row r="80" spans="1:5" ht="12.75">
      <c r="A80" s="10"/>
      <c r="B80" s="17"/>
      <c r="C80" s="37"/>
      <c r="D80" s="17"/>
      <c r="E80" s="31"/>
    </row>
    <row r="81" spans="1:5" ht="14.25">
      <c r="A81" s="13" t="s">
        <v>81</v>
      </c>
      <c r="B81" s="14">
        <f>SUM(E82:E101)</f>
        <v>11454.75</v>
      </c>
      <c r="C81" s="36"/>
      <c r="D81" s="15"/>
      <c r="E81" s="29"/>
    </row>
    <row r="82" spans="1:5" ht="14.25">
      <c r="A82" s="16" t="s">
        <v>11</v>
      </c>
      <c r="B82" s="17"/>
      <c r="C82" s="38"/>
      <c r="D82" s="17"/>
      <c r="E82" s="30"/>
    </row>
    <row r="83" spans="1:5" ht="12.75">
      <c r="A83" s="10" t="s">
        <v>94</v>
      </c>
      <c r="B83" s="17" t="s">
        <v>39</v>
      </c>
      <c r="C83" s="37">
        <v>3</v>
      </c>
      <c r="D83" s="17">
        <v>450</v>
      </c>
      <c r="E83" s="31">
        <f>C83*D83</f>
        <v>1350</v>
      </c>
    </row>
    <row r="84" spans="1:6" ht="14.25">
      <c r="A84" s="10" t="s">
        <v>45</v>
      </c>
      <c r="B84" s="17" t="s">
        <v>39</v>
      </c>
      <c r="C84" s="37">
        <v>3</v>
      </c>
      <c r="D84" s="17">
        <v>22.5</v>
      </c>
      <c r="E84" s="31">
        <f>C84*D84</f>
        <v>67.5</v>
      </c>
      <c r="F84" s="34"/>
    </row>
    <row r="85" spans="1:5" ht="12.75">
      <c r="A85" s="10" t="s">
        <v>46</v>
      </c>
      <c r="B85" s="17" t="s">
        <v>39</v>
      </c>
      <c r="C85" s="37">
        <v>3</v>
      </c>
      <c r="D85" s="17">
        <v>240</v>
      </c>
      <c r="E85" s="31">
        <f>C85*D85</f>
        <v>720</v>
      </c>
    </row>
    <row r="86" spans="1:5" ht="12.75">
      <c r="A86" s="10" t="s">
        <v>41</v>
      </c>
      <c r="B86" s="17" t="s">
        <v>39</v>
      </c>
      <c r="C86" s="37">
        <v>3</v>
      </c>
      <c r="D86" s="17">
        <v>127.5</v>
      </c>
      <c r="E86" s="31">
        <f>C86*D86</f>
        <v>382.5</v>
      </c>
    </row>
    <row r="87" spans="1:5" ht="12.75">
      <c r="A87" s="10"/>
      <c r="B87" s="17"/>
      <c r="C87" s="37"/>
      <c r="D87" s="17"/>
      <c r="E87" s="31"/>
    </row>
    <row r="88" spans="1:5" ht="14.25">
      <c r="A88" s="16" t="s">
        <v>14</v>
      </c>
      <c r="B88" s="17"/>
      <c r="C88" s="38"/>
      <c r="D88" s="17"/>
      <c r="E88" s="30"/>
    </row>
    <row r="89" spans="1:5" ht="12.75">
      <c r="A89" s="10" t="s">
        <v>51</v>
      </c>
      <c r="B89" s="17" t="s">
        <v>39</v>
      </c>
      <c r="C89" s="37"/>
      <c r="D89" s="17">
        <v>262.5</v>
      </c>
      <c r="E89" s="31">
        <f aca="true" t="shared" si="6" ref="E89:E94">C89*D89</f>
        <v>0</v>
      </c>
    </row>
    <row r="90" spans="1:6" s="45" customFormat="1" ht="12.75">
      <c r="A90" s="10" t="s">
        <v>49</v>
      </c>
      <c r="B90" s="17" t="s">
        <v>39</v>
      </c>
      <c r="C90" s="37">
        <v>15.4</v>
      </c>
      <c r="D90" s="17">
        <v>22.5</v>
      </c>
      <c r="E90" s="31">
        <f t="shared" si="6"/>
        <v>346.5</v>
      </c>
      <c r="F90" s="1"/>
    </row>
    <row r="91" spans="1:5" ht="12.75">
      <c r="A91" s="10" t="s">
        <v>75</v>
      </c>
      <c r="B91" s="17" t="s">
        <v>39</v>
      </c>
      <c r="C91" s="37">
        <v>15.4</v>
      </c>
      <c r="D91" s="17">
        <v>225</v>
      </c>
      <c r="E91" s="31">
        <f t="shared" si="6"/>
        <v>3465</v>
      </c>
    </row>
    <row r="92" spans="1:5" ht="12.75">
      <c r="A92" s="21" t="s">
        <v>100</v>
      </c>
      <c r="B92" s="17" t="s">
        <v>39</v>
      </c>
      <c r="C92" s="37"/>
      <c r="D92" s="17">
        <v>225</v>
      </c>
      <c r="E92" s="31">
        <f t="shared" si="6"/>
        <v>0</v>
      </c>
    </row>
    <row r="93" spans="1:5" ht="12.75">
      <c r="A93" s="10" t="s">
        <v>64</v>
      </c>
      <c r="B93" s="17" t="s">
        <v>39</v>
      </c>
      <c r="C93" s="37">
        <v>15.4</v>
      </c>
      <c r="D93" s="17">
        <v>142.5</v>
      </c>
      <c r="E93" s="31">
        <f t="shared" si="6"/>
        <v>2194.5</v>
      </c>
    </row>
    <row r="94" spans="1:5" ht="12.75">
      <c r="A94" s="10" t="s">
        <v>42</v>
      </c>
      <c r="B94" s="17" t="s">
        <v>39</v>
      </c>
      <c r="C94" s="37">
        <v>15.4</v>
      </c>
      <c r="D94" s="17">
        <v>112.5</v>
      </c>
      <c r="E94" s="31">
        <f t="shared" si="6"/>
        <v>1732.5</v>
      </c>
    </row>
    <row r="95" spans="1:5" ht="12.75">
      <c r="A95" s="19"/>
      <c r="B95" s="17"/>
      <c r="C95" s="37"/>
      <c r="D95" s="17"/>
      <c r="E95" s="30"/>
    </row>
    <row r="96" spans="1:5" ht="14.25">
      <c r="A96" s="16" t="s">
        <v>15</v>
      </c>
      <c r="B96" s="17"/>
      <c r="C96" s="38"/>
      <c r="D96" s="17"/>
      <c r="E96" s="30"/>
    </row>
    <row r="97" spans="1:5" ht="12.75">
      <c r="A97" s="10" t="s">
        <v>58</v>
      </c>
      <c r="B97" s="17" t="s">
        <v>39</v>
      </c>
      <c r="C97" s="37">
        <v>3</v>
      </c>
      <c r="D97" s="17">
        <v>11.25</v>
      </c>
      <c r="E97" s="31">
        <f>C97*D97</f>
        <v>33.75</v>
      </c>
    </row>
    <row r="98" spans="1:5" ht="12.75">
      <c r="A98" s="10" t="s">
        <v>17</v>
      </c>
      <c r="B98" s="17" t="s">
        <v>39</v>
      </c>
      <c r="C98" s="37"/>
      <c r="D98" s="17">
        <v>225</v>
      </c>
      <c r="E98" s="31">
        <f>C98*D98</f>
        <v>0</v>
      </c>
    </row>
    <row r="99" spans="1:5" ht="12.75">
      <c r="A99" s="10" t="s">
        <v>101</v>
      </c>
      <c r="B99" s="17" t="s">
        <v>39</v>
      </c>
      <c r="C99" s="37">
        <v>3</v>
      </c>
      <c r="D99" s="17">
        <v>337.5</v>
      </c>
      <c r="E99" s="31">
        <f>C99*D99</f>
        <v>1012.5</v>
      </c>
    </row>
    <row r="100" spans="1:5" ht="12.75">
      <c r="A100" s="10" t="s">
        <v>18</v>
      </c>
      <c r="B100" s="17" t="s">
        <v>63</v>
      </c>
      <c r="C100" s="37">
        <v>1</v>
      </c>
      <c r="D100" s="17">
        <v>150</v>
      </c>
      <c r="E100" s="31">
        <f>C100*D100</f>
        <v>150</v>
      </c>
    </row>
    <row r="101" spans="1:5" ht="12.75">
      <c r="A101" s="10"/>
      <c r="B101" s="17"/>
      <c r="C101" s="37"/>
      <c r="D101" s="17"/>
      <c r="E101" s="31"/>
    </row>
    <row r="102" spans="1:5" ht="14.25">
      <c r="A102" s="13" t="s">
        <v>77</v>
      </c>
      <c r="B102" s="14">
        <f>SUM(E103:E133)</f>
        <v>46271.969999999994</v>
      </c>
      <c r="C102" s="36"/>
      <c r="D102" s="15"/>
      <c r="E102" s="29"/>
    </row>
    <row r="103" spans="1:5" ht="14.25">
      <c r="A103" s="16" t="s">
        <v>11</v>
      </c>
      <c r="B103" s="17"/>
      <c r="C103" s="38"/>
      <c r="D103" s="17"/>
      <c r="E103" s="30"/>
    </row>
    <row r="104" spans="1:6" ht="14.25">
      <c r="A104" s="10" t="s">
        <v>94</v>
      </c>
      <c r="B104" s="17" t="s">
        <v>39</v>
      </c>
      <c r="C104" s="37">
        <f>12.7-1*3.76-0.6*2.409</f>
        <v>7.4946</v>
      </c>
      <c r="D104" s="17">
        <v>450</v>
      </c>
      <c r="E104" s="31">
        <f aca="true" t="shared" si="7" ref="E104:E111">C104*D104</f>
        <v>3372.57</v>
      </c>
      <c r="F104" s="34"/>
    </row>
    <row r="105" spans="1:5" ht="12.75">
      <c r="A105" s="10" t="s">
        <v>98</v>
      </c>
      <c r="B105" s="17" t="s">
        <v>63</v>
      </c>
      <c r="C105" s="37">
        <v>3</v>
      </c>
      <c r="D105" s="17">
        <v>750</v>
      </c>
      <c r="E105" s="31">
        <f t="shared" si="7"/>
        <v>2250</v>
      </c>
    </row>
    <row r="106" spans="1:5" ht="12.75">
      <c r="A106" s="10" t="s">
        <v>99</v>
      </c>
      <c r="B106" s="17" t="s">
        <v>63</v>
      </c>
      <c r="C106" s="37">
        <f>3.76+3.76+3.409+3.409</f>
        <v>14.337999999999997</v>
      </c>
      <c r="D106" s="17">
        <v>450</v>
      </c>
      <c r="E106" s="31">
        <f t="shared" si="7"/>
        <v>6452.0999999999985</v>
      </c>
    </row>
    <row r="107" spans="1:5" ht="12.75">
      <c r="A107" s="10" t="s">
        <v>45</v>
      </c>
      <c r="B107" s="17" t="s">
        <v>39</v>
      </c>
      <c r="C107" s="37">
        <f>12.74+1.5</f>
        <v>14.24</v>
      </c>
      <c r="D107" s="17">
        <v>22.5</v>
      </c>
      <c r="E107" s="31">
        <f t="shared" si="7"/>
        <v>320.4</v>
      </c>
    </row>
    <row r="108" spans="1:5" ht="12.75">
      <c r="A108" s="10" t="s">
        <v>16</v>
      </c>
      <c r="B108" s="17" t="s">
        <v>63</v>
      </c>
      <c r="C108" s="37">
        <f>3</f>
        <v>3</v>
      </c>
      <c r="D108" s="17">
        <v>37.5</v>
      </c>
      <c r="E108" s="30">
        <f t="shared" si="7"/>
        <v>112.5</v>
      </c>
    </row>
    <row r="109" spans="1:5" ht="12.75">
      <c r="A109" s="10" t="s">
        <v>46</v>
      </c>
      <c r="B109" s="17" t="s">
        <v>39</v>
      </c>
      <c r="C109" s="37">
        <f>C107</f>
        <v>14.24</v>
      </c>
      <c r="D109" s="17">
        <v>240</v>
      </c>
      <c r="E109" s="31">
        <f t="shared" si="7"/>
        <v>3417.6</v>
      </c>
    </row>
    <row r="110" spans="1:5" ht="12.75">
      <c r="A110" s="10" t="s">
        <v>41</v>
      </c>
      <c r="B110" s="17" t="s">
        <v>39</v>
      </c>
      <c r="C110" s="37">
        <f>C107</f>
        <v>14.24</v>
      </c>
      <c r="D110" s="17">
        <v>127.5</v>
      </c>
      <c r="E110" s="31">
        <f t="shared" si="7"/>
        <v>1815.6000000000001</v>
      </c>
    </row>
    <row r="111" spans="1:5" ht="12.75">
      <c r="A111" s="10" t="s">
        <v>69</v>
      </c>
      <c r="B111" s="17" t="s">
        <v>63</v>
      </c>
      <c r="C111" s="37">
        <f>2.4*2+3.1*2</f>
        <v>11</v>
      </c>
      <c r="D111" s="17">
        <v>262.5</v>
      </c>
      <c r="E111" s="31">
        <f t="shared" si="7"/>
        <v>2887.5</v>
      </c>
    </row>
    <row r="112" spans="1:5" ht="12.75">
      <c r="A112" s="10"/>
      <c r="B112" s="17"/>
      <c r="C112" s="37"/>
      <c r="D112" s="17"/>
      <c r="E112" s="31"/>
    </row>
    <row r="113" spans="1:5" ht="14.25">
      <c r="A113" s="16" t="s">
        <v>14</v>
      </c>
      <c r="B113" s="17"/>
      <c r="C113" s="38"/>
      <c r="D113" s="17"/>
      <c r="E113" s="30"/>
    </row>
    <row r="114" spans="1:5" ht="12.75">
      <c r="A114" s="10" t="s">
        <v>51</v>
      </c>
      <c r="B114" s="17" t="s">
        <v>39</v>
      </c>
      <c r="C114" s="37"/>
      <c r="D114" s="17">
        <v>262.5</v>
      </c>
      <c r="E114" s="31">
        <f aca="true" t="shared" si="8" ref="E114:E119">C114*D114</f>
        <v>0</v>
      </c>
    </row>
    <row r="115" spans="1:5" ht="12.75">
      <c r="A115" s="10" t="s">
        <v>49</v>
      </c>
      <c r="B115" s="17" t="s">
        <v>39</v>
      </c>
      <c r="C115" s="37">
        <v>33.1</v>
      </c>
      <c r="D115" s="17">
        <v>22.5</v>
      </c>
      <c r="E115" s="31">
        <f t="shared" si="8"/>
        <v>744.75</v>
      </c>
    </row>
    <row r="116" spans="1:5" ht="12.75">
      <c r="A116" s="10" t="s">
        <v>75</v>
      </c>
      <c r="B116" s="17" t="s">
        <v>39</v>
      </c>
      <c r="C116" s="37">
        <v>33.1</v>
      </c>
      <c r="D116" s="17">
        <v>225</v>
      </c>
      <c r="E116" s="31">
        <f t="shared" si="8"/>
        <v>7447.5</v>
      </c>
    </row>
    <row r="117" spans="1:5" ht="12.75">
      <c r="A117" s="21" t="s">
        <v>100</v>
      </c>
      <c r="B117" s="17" t="s">
        <v>39</v>
      </c>
      <c r="C117" s="37">
        <v>33.1</v>
      </c>
      <c r="D117" s="17">
        <v>225</v>
      </c>
      <c r="E117" s="31">
        <f t="shared" si="8"/>
        <v>7447.5</v>
      </c>
    </row>
    <row r="118" spans="1:5" ht="12.75">
      <c r="A118" s="10" t="s">
        <v>64</v>
      </c>
      <c r="B118" s="17" t="s">
        <v>39</v>
      </c>
      <c r="C118" s="37"/>
      <c r="D118" s="17">
        <v>142.5</v>
      </c>
      <c r="E118" s="31">
        <f t="shared" si="8"/>
        <v>0</v>
      </c>
    </row>
    <row r="119" spans="1:5" ht="12.75">
      <c r="A119" s="10" t="s">
        <v>42</v>
      </c>
      <c r="B119" s="17" t="s">
        <v>39</v>
      </c>
      <c r="C119" s="37"/>
      <c r="D119" s="17">
        <v>112.5</v>
      </c>
      <c r="E119" s="31">
        <f t="shared" si="8"/>
        <v>0</v>
      </c>
    </row>
    <row r="120" spans="1:5" ht="12.75">
      <c r="A120" s="10"/>
      <c r="B120" s="17"/>
      <c r="C120" s="37"/>
      <c r="D120" s="17"/>
      <c r="E120" s="31"/>
    </row>
    <row r="121" spans="1:5" ht="14.25">
      <c r="A121" s="16" t="s">
        <v>12</v>
      </c>
      <c r="B121" s="17"/>
      <c r="C121" s="38"/>
      <c r="D121" s="17"/>
      <c r="E121" s="30"/>
    </row>
    <row r="122" spans="1:5" ht="12.75">
      <c r="A122" s="10" t="s">
        <v>16</v>
      </c>
      <c r="B122" s="17" t="s">
        <v>63</v>
      </c>
      <c r="C122" s="37">
        <f>1.8*2+1.5+2.63</f>
        <v>7.7299999999999995</v>
      </c>
      <c r="D122" s="17">
        <v>37.5</v>
      </c>
      <c r="E122" s="30">
        <f>C122*D122</f>
        <v>289.875</v>
      </c>
    </row>
    <row r="123" spans="1:5" ht="12.75">
      <c r="A123" s="10" t="s">
        <v>43</v>
      </c>
      <c r="B123" s="17" t="s">
        <v>63</v>
      </c>
      <c r="C123" s="37">
        <f>2*1.8+1.5</f>
        <v>5.1</v>
      </c>
      <c r="D123" s="17">
        <v>240</v>
      </c>
      <c r="E123" s="30">
        <f>C123*D123</f>
        <v>1224</v>
      </c>
    </row>
    <row r="124" spans="1:5" ht="12.75">
      <c r="A124" s="10" t="s">
        <v>50</v>
      </c>
      <c r="B124" s="17" t="s">
        <v>63</v>
      </c>
      <c r="C124" s="37">
        <v>5.1</v>
      </c>
      <c r="D124" s="17">
        <v>120</v>
      </c>
      <c r="E124" s="30">
        <f>C124*D124</f>
        <v>612</v>
      </c>
    </row>
    <row r="125" spans="1:5" ht="12.75">
      <c r="A125" s="10" t="s">
        <v>67</v>
      </c>
      <c r="B125" s="17" t="s">
        <v>63</v>
      </c>
      <c r="C125" s="37">
        <v>1.5</v>
      </c>
      <c r="D125" s="17">
        <v>300</v>
      </c>
      <c r="E125" s="30">
        <f>C125*D125</f>
        <v>450</v>
      </c>
    </row>
    <row r="126" spans="1:5" ht="12.75">
      <c r="A126" s="10" t="s">
        <v>68</v>
      </c>
      <c r="B126" s="17" t="s">
        <v>13</v>
      </c>
      <c r="C126" s="52">
        <v>1</v>
      </c>
      <c r="D126" s="17">
        <v>975</v>
      </c>
      <c r="E126" s="30">
        <f>C126*D126</f>
        <v>975</v>
      </c>
    </row>
    <row r="127" spans="1:5" ht="12.75">
      <c r="A127" s="19"/>
      <c r="B127" s="17"/>
      <c r="C127" s="37"/>
      <c r="D127" s="17"/>
      <c r="E127" s="30"/>
    </row>
    <row r="128" spans="1:5" ht="14.25">
      <c r="A128" s="16" t="s">
        <v>15</v>
      </c>
      <c r="B128" s="17"/>
      <c r="C128" s="38"/>
      <c r="D128" s="17"/>
      <c r="E128" s="30"/>
    </row>
    <row r="129" spans="1:5" ht="12.75">
      <c r="A129" s="10" t="s">
        <v>58</v>
      </c>
      <c r="B129" s="17" t="s">
        <v>39</v>
      </c>
      <c r="C129" s="37">
        <v>12.74</v>
      </c>
      <c r="D129" s="17">
        <v>11.25</v>
      </c>
      <c r="E129" s="31">
        <f>C129*D129</f>
        <v>143.325</v>
      </c>
    </row>
    <row r="130" spans="1:5" ht="12.75">
      <c r="A130" s="10" t="s">
        <v>17</v>
      </c>
      <c r="B130" s="17" t="s">
        <v>39</v>
      </c>
      <c r="C130" s="37"/>
      <c r="D130" s="17">
        <v>225</v>
      </c>
      <c r="E130" s="31">
        <f>C130*D130</f>
        <v>0</v>
      </c>
    </row>
    <row r="131" spans="1:5" ht="12.75">
      <c r="A131" s="10" t="s">
        <v>101</v>
      </c>
      <c r="B131" s="17" t="s">
        <v>39</v>
      </c>
      <c r="C131" s="37">
        <v>12.74</v>
      </c>
      <c r="D131" s="17">
        <v>337.5</v>
      </c>
      <c r="E131" s="31">
        <f>C131*D131</f>
        <v>4299.75</v>
      </c>
    </row>
    <row r="132" spans="1:5" ht="12.75">
      <c r="A132" s="10" t="s">
        <v>18</v>
      </c>
      <c r="B132" s="17" t="s">
        <v>63</v>
      </c>
      <c r="C132" s="37">
        <v>13.4</v>
      </c>
      <c r="D132" s="17">
        <v>150</v>
      </c>
      <c r="E132" s="31">
        <f>C132*D132</f>
        <v>2010</v>
      </c>
    </row>
    <row r="133" spans="1:5" ht="12.75">
      <c r="A133" s="10"/>
      <c r="B133" s="17"/>
      <c r="C133" s="37"/>
      <c r="D133" s="17"/>
      <c r="E133" s="31"/>
    </row>
    <row r="134" spans="1:5" ht="14.25">
      <c r="A134" s="13" t="s">
        <v>78</v>
      </c>
      <c r="B134" s="14">
        <f>SUM(E135:E161)</f>
        <v>48162.450000000004</v>
      </c>
      <c r="C134" s="36"/>
      <c r="D134" s="15"/>
      <c r="E134" s="29"/>
    </row>
    <row r="135" spans="1:5" ht="14.25">
      <c r="A135" s="16" t="s">
        <v>11</v>
      </c>
      <c r="B135" s="17"/>
      <c r="C135" s="38"/>
      <c r="D135" s="17"/>
      <c r="E135" s="30"/>
    </row>
    <row r="136" spans="1:5" ht="12.75">
      <c r="A136" s="10" t="s">
        <v>94</v>
      </c>
      <c r="B136" s="17" t="s">
        <v>39</v>
      </c>
      <c r="C136" s="37">
        <v>18.36</v>
      </c>
      <c r="D136" s="17">
        <v>450</v>
      </c>
      <c r="E136" s="31">
        <f>C136*D136</f>
        <v>8262</v>
      </c>
    </row>
    <row r="137" spans="1:5" ht="12.75">
      <c r="A137" s="10" t="s">
        <v>45</v>
      </c>
      <c r="B137" s="17" t="s">
        <v>39</v>
      </c>
      <c r="C137" s="37">
        <v>18.36</v>
      </c>
      <c r="D137" s="17">
        <v>22.5</v>
      </c>
      <c r="E137" s="31">
        <f>C137*D137</f>
        <v>413.09999999999997</v>
      </c>
    </row>
    <row r="138" spans="1:6" ht="14.25">
      <c r="A138" s="10" t="s">
        <v>46</v>
      </c>
      <c r="B138" s="17" t="s">
        <v>39</v>
      </c>
      <c r="C138" s="37">
        <v>18.36</v>
      </c>
      <c r="D138" s="17">
        <v>240</v>
      </c>
      <c r="E138" s="31">
        <f>C138*D138</f>
        <v>4406.4</v>
      </c>
      <c r="F138" s="34"/>
    </row>
    <row r="139" spans="1:5" ht="12.75">
      <c r="A139" s="10" t="s">
        <v>41</v>
      </c>
      <c r="B139" s="17" t="s">
        <v>39</v>
      </c>
      <c r="C139" s="37">
        <v>18.36</v>
      </c>
      <c r="D139" s="17">
        <v>127.5</v>
      </c>
      <c r="E139" s="31">
        <f>C139*D139</f>
        <v>2340.9</v>
      </c>
    </row>
    <row r="140" spans="1:5" ht="12.75">
      <c r="A140" s="10"/>
      <c r="B140" s="17"/>
      <c r="C140" s="37"/>
      <c r="D140" s="17"/>
      <c r="E140" s="31"/>
    </row>
    <row r="141" spans="1:5" ht="14.25">
      <c r="A141" s="16" t="s">
        <v>14</v>
      </c>
      <c r="B141" s="17"/>
      <c r="C141" s="38"/>
      <c r="D141" s="17"/>
      <c r="E141" s="30"/>
    </row>
    <row r="142" spans="1:5" ht="12.75">
      <c r="A142" s="10" t="s">
        <v>51</v>
      </c>
      <c r="B142" s="17" t="s">
        <v>39</v>
      </c>
      <c r="C142" s="37"/>
      <c r="D142" s="17">
        <v>262.5</v>
      </c>
      <c r="E142" s="31">
        <f aca="true" t="shared" si="9" ref="E142:E147">C142*D142</f>
        <v>0</v>
      </c>
    </row>
    <row r="143" spans="1:5" ht="12.75">
      <c r="A143" s="10" t="s">
        <v>49</v>
      </c>
      <c r="B143" s="17" t="s">
        <v>39</v>
      </c>
      <c r="C143" s="37">
        <v>43.1</v>
      </c>
      <c r="D143" s="17">
        <v>22.5</v>
      </c>
      <c r="E143" s="31">
        <f t="shared" si="9"/>
        <v>969.75</v>
      </c>
    </row>
    <row r="144" spans="1:5" ht="12.75">
      <c r="A144" s="10" t="s">
        <v>75</v>
      </c>
      <c r="B144" s="17" t="s">
        <v>39</v>
      </c>
      <c r="C144" s="37">
        <v>43.1</v>
      </c>
      <c r="D144" s="17">
        <v>225</v>
      </c>
      <c r="E144" s="31">
        <f t="shared" si="9"/>
        <v>9697.5</v>
      </c>
    </row>
    <row r="145" spans="1:5" ht="12.75">
      <c r="A145" s="21" t="s">
        <v>100</v>
      </c>
      <c r="B145" s="17" t="s">
        <v>39</v>
      </c>
      <c r="C145" s="37">
        <v>43.1</v>
      </c>
      <c r="D145" s="17">
        <v>225</v>
      </c>
      <c r="E145" s="31">
        <f t="shared" si="9"/>
        <v>9697.5</v>
      </c>
    </row>
    <row r="146" spans="1:5" ht="12.75">
      <c r="A146" s="10" t="s">
        <v>64</v>
      </c>
      <c r="B146" s="17" t="s">
        <v>39</v>
      </c>
      <c r="C146" s="37"/>
      <c r="D146" s="17">
        <v>142.5</v>
      </c>
      <c r="E146" s="31">
        <f t="shared" si="9"/>
        <v>0</v>
      </c>
    </row>
    <row r="147" spans="1:5" ht="12.75">
      <c r="A147" s="10" t="s">
        <v>42</v>
      </c>
      <c r="B147" s="17" t="s">
        <v>39</v>
      </c>
      <c r="C147" s="37"/>
      <c r="D147" s="17">
        <v>112.5</v>
      </c>
      <c r="E147" s="31">
        <f t="shared" si="9"/>
        <v>0</v>
      </c>
    </row>
    <row r="148" spans="1:5" ht="12.75">
      <c r="A148" s="10"/>
      <c r="B148" s="17"/>
      <c r="C148" s="37"/>
      <c r="D148" s="17"/>
      <c r="E148" s="31"/>
    </row>
    <row r="149" spans="1:5" ht="14.25">
      <c r="A149" s="16" t="s">
        <v>12</v>
      </c>
      <c r="B149" s="17"/>
      <c r="C149" s="38"/>
      <c r="D149" s="17"/>
      <c r="E149" s="30"/>
    </row>
    <row r="150" spans="1:5" ht="12.75">
      <c r="A150" s="10" t="s">
        <v>16</v>
      </c>
      <c r="B150" s="17" t="s">
        <v>63</v>
      </c>
      <c r="C150" s="37">
        <f>1.8*2+1.5</f>
        <v>5.1</v>
      </c>
      <c r="D150" s="17">
        <v>37.5</v>
      </c>
      <c r="E150" s="31">
        <f>C150*D150</f>
        <v>191.25</v>
      </c>
    </row>
    <row r="151" spans="1:5" ht="12.75">
      <c r="A151" s="10" t="s">
        <v>43</v>
      </c>
      <c r="B151" s="17" t="s">
        <v>63</v>
      </c>
      <c r="C151" s="37">
        <v>5.1</v>
      </c>
      <c r="D151" s="17">
        <v>240</v>
      </c>
      <c r="E151" s="31">
        <f>C151*D151</f>
        <v>1224</v>
      </c>
    </row>
    <row r="152" spans="1:5" ht="12.75">
      <c r="A152" s="10" t="s">
        <v>50</v>
      </c>
      <c r="B152" s="17" t="s">
        <v>63</v>
      </c>
      <c r="C152" s="37">
        <v>5.1</v>
      </c>
      <c r="D152" s="17">
        <v>120</v>
      </c>
      <c r="E152" s="31">
        <f>C152*D152</f>
        <v>612</v>
      </c>
    </row>
    <row r="153" spans="1:5" ht="12.75">
      <c r="A153" s="10" t="s">
        <v>67</v>
      </c>
      <c r="B153" s="17" t="s">
        <v>63</v>
      </c>
      <c r="C153" s="37">
        <v>1.5</v>
      </c>
      <c r="D153" s="17">
        <v>300</v>
      </c>
      <c r="E153" s="31">
        <f>C153*D153</f>
        <v>450</v>
      </c>
    </row>
    <row r="154" spans="1:5" ht="12.75">
      <c r="A154" s="10" t="s">
        <v>68</v>
      </c>
      <c r="B154" s="17" t="s">
        <v>13</v>
      </c>
      <c r="C154" s="52">
        <v>1</v>
      </c>
      <c r="D154" s="17">
        <v>975</v>
      </c>
      <c r="E154" s="31">
        <f>C154*D154</f>
        <v>975</v>
      </c>
    </row>
    <row r="155" spans="1:5" ht="12.75">
      <c r="A155" s="19"/>
      <c r="B155" s="17"/>
      <c r="C155" s="37"/>
      <c r="D155" s="17"/>
      <c r="E155" s="30"/>
    </row>
    <row r="156" spans="1:5" ht="14.25">
      <c r="A156" s="16" t="s">
        <v>15</v>
      </c>
      <c r="B156" s="17"/>
      <c r="C156" s="38"/>
      <c r="D156" s="17"/>
      <c r="E156" s="30"/>
    </row>
    <row r="157" spans="1:5" ht="12.75">
      <c r="A157" s="10" t="s">
        <v>58</v>
      </c>
      <c r="B157" s="17" t="s">
        <v>39</v>
      </c>
      <c r="C157" s="37">
        <v>18.36</v>
      </c>
      <c r="D157" s="17">
        <v>11.25</v>
      </c>
      <c r="E157" s="31">
        <f>C157*D157</f>
        <v>206.54999999999998</v>
      </c>
    </row>
    <row r="158" spans="1:5" ht="12.75">
      <c r="A158" s="10" t="s">
        <v>17</v>
      </c>
      <c r="B158" s="17" t="s">
        <v>39</v>
      </c>
      <c r="C158" s="37"/>
      <c r="D158" s="17">
        <v>225</v>
      </c>
      <c r="E158" s="31">
        <f>C158*D158</f>
        <v>0</v>
      </c>
    </row>
    <row r="159" spans="1:5" ht="12.75">
      <c r="A159" s="10" t="s">
        <v>101</v>
      </c>
      <c r="B159" s="17" t="s">
        <v>39</v>
      </c>
      <c r="C159" s="37">
        <v>18.36</v>
      </c>
      <c r="D159" s="17">
        <v>337.5</v>
      </c>
      <c r="E159" s="31">
        <f>C159*D159</f>
        <v>6196.5</v>
      </c>
    </row>
    <row r="160" spans="1:5" ht="12.75">
      <c r="A160" s="10" t="s">
        <v>18</v>
      </c>
      <c r="B160" s="17" t="s">
        <v>63</v>
      </c>
      <c r="C160" s="37">
        <v>16.8</v>
      </c>
      <c r="D160" s="17">
        <v>150</v>
      </c>
      <c r="E160" s="31">
        <f>C160*D160</f>
        <v>2520</v>
      </c>
    </row>
    <row r="161" spans="1:5" ht="12.75">
      <c r="A161" s="10"/>
      <c r="B161" s="17"/>
      <c r="C161" s="37"/>
      <c r="D161" s="17"/>
      <c r="E161" s="31"/>
    </row>
    <row r="162" spans="1:5" ht="14.25">
      <c r="A162" s="57" t="s">
        <v>102</v>
      </c>
      <c r="B162" s="58">
        <f>SUM(E163:E189)</f>
        <v>74709</v>
      </c>
      <c r="C162" s="59"/>
      <c r="D162" s="60"/>
      <c r="E162" s="61"/>
    </row>
    <row r="163" spans="1:5" ht="14.25">
      <c r="A163" s="62" t="s">
        <v>11</v>
      </c>
      <c r="B163" s="54"/>
      <c r="C163" s="63"/>
      <c r="D163" s="54"/>
      <c r="E163" s="64"/>
    </row>
    <row r="164" spans="1:5" ht="12.75">
      <c r="A164" s="18" t="s">
        <v>94</v>
      </c>
      <c r="B164" s="54" t="s">
        <v>39</v>
      </c>
      <c r="C164" s="55">
        <v>17.5</v>
      </c>
      <c r="D164" s="54">
        <v>450</v>
      </c>
      <c r="E164" s="56">
        <f aca="true" t="shared" si="10" ref="E164:E169">C164*D164</f>
        <v>7875</v>
      </c>
    </row>
    <row r="165" spans="1:5" ht="12.75">
      <c r="A165" s="18" t="s">
        <v>103</v>
      </c>
      <c r="B165" s="54" t="s">
        <v>63</v>
      </c>
      <c r="C165" s="55">
        <v>6.3</v>
      </c>
      <c r="D165" s="54">
        <v>750</v>
      </c>
      <c r="E165" s="56">
        <f t="shared" si="10"/>
        <v>4725</v>
      </c>
    </row>
    <row r="166" spans="1:5" ht="12.75">
      <c r="A166" s="18" t="s">
        <v>96</v>
      </c>
      <c r="B166" s="54" t="s">
        <v>63</v>
      </c>
      <c r="C166" s="55">
        <f>6.3*2</f>
        <v>12.6</v>
      </c>
      <c r="D166" s="54">
        <v>37.5</v>
      </c>
      <c r="E166" s="56">
        <f t="shared" si="10"/>
        <v>472.5</v>
      </c>
    </row>
    <row r="167" spans="1:6" ht="14.25">
      <c r="A167" s="18" t="s">
        <v>45</v>
      </c>
      <c r="B167" s="54" t="s">
        <v>39</v>
      </c>
      <c r="C167" s="55">
        <v>17.5</v>
      </c>
      <c r="D167" s="54">
        <v>22.5</v>
      </c>
      <c r="E167" s="56">
        <f t="shared" si="10"/>
        <v>393.75</v>
      </c>
      <c r="F167" s="34"/>
    </row>
    <row r="168" spans="1:5" ht="12.75">
      <c r="A168" s="18" t="s">
        <v>46</v>
      </c>
      <c r="B168" s="54" t="s">
        <v>39</v>
      </c>
      <c r="C168" s="55">
        <v>17.5</v>
      </c>
      <c r="D168" s="54">
        <v>240</v>
      </c>
      <c r="E168" s="56">
        <f t="shared" si="10"/>
        <v>4200</v>
      </c>
    </row>
    <row r="169" spans="1:5" ht="12.75">
      <c r="A169" s="18" t="s">
        <v>41</v>
      </c>
      <c r="B169" s="54" t="s">
        <v>39</v>
      </c>
      <c r="C169" s="55">
        <v>17.5</v>
      </c>
      <c r="D169" s="54">
        <v>127.5</v>
      </c>
      <c r="E169" s="56">
        <f t="shared" si="10"/>
        <v>2231.25</v>
      </c>
    </row>
    <row r="170" spans="1:5" ht="12.75">
      <c r="A170" s="18"/>
      <c r="B170" s="54"/>
      <c r="C170" s="55"/>
      <c r="D170" s="54"/>
      <c r="E170" s="56"/>
    </row>
    <row r="171" spans="1:5" ht="14.25">
      <c r="A171" s="62" t="s">
        <v>14</v>
      </c>
      <c r="B171" s="54"/>
      <c r="C171" s="63"/>
      <c r="D171" s="54"/>
      <c r="E171" s="64"/>
    </row>
    <row r="172" spans="1:5" ht="12.75">
      <c r="A172" s="18" t="s">
        <v>96</v>
      </c>
      <c r="B172" s="54" t="s">
        <v>63</v>
      </c>
      <c r="C172" s="55">
        <f>12*2.7</f>
        <v>32.400000000000006</v>
      </c>
      <c r="D172" s="54">
        <v>37.5</v>
      </c>
      <c r="E172" s="56">
        <f aca="true" t="shared" si="11" ref="E172:E178">C172*D172</f>
        <v>1215.0000000000002</v>
      </c>
    </row>
    <row r="173" spans="1:5" ht="12.75">
      <c r="A173" s="18" t="s">
        <v>51</v>
      </c>
      <c r="B173" s="54" t="s">
        <v>39</v>
      </c>
      <c r="C173" s="55"/>
      <c r="D173" s="54">
        <v>262.5</v>
      </c>
      <c r="E173" s="56">
        <f t="shared" si="11"/>
        <v>0</v>
      </c>
    </row>
    <row r="174" spans="1:5" ht="12.75">
      <c r="A174" s="18" t="s">
        <v>49</v>
      </c>
      <c r="B174" s="54" t="s">
        <v>39</v>
      </c>
      <c r="C174" s="55">
        <v>60.6</v>
      </c>
      <c r="D174" s="54">
        <v>22.5</v>
      </c>
      <c r="E174" s="56">
        <f t="shared" si="11"/>
        <v>1363.5</v>
      </c>
    </row>
    <row r="175" spans="1:5" ht="12.75">
      <c r="A175" s="18" t="s">
        <v>75</v>
      </c>
      <c r="B175" s="54" t="s">
        <v>39</v>
      </c>
      <c r="C175" s="55">
        <v>60.6</v>
      </c>
      <c r="D175" s="54">
        <v>225</v>
      </c>
      <c r="E175" s="56">
        <f t="shared" si="11"/>
        <v>13635</v>
      </c>
    </row>
    <row r="176" spans="1:5" ht="12.75">
      <c r="A176" s="65" t="s">
        <v>100</v>
      </c>
      <c r="B176" s="54" t="s">
        <v>39</v>
      </c>
      <c r="C176" s="55"/>
      <c r="D176" s="54">
        <v>225</v>
      </c>
      <c r="E176" s="56">
        <f t="shared" si="11"/>
        <v>0</v>
      </c>
    </row>
    <row r="177" spans="1:5" ht="12.75">
      <c r="A177" s="18" t="s">
        <v>64</v>
      </c>
      <c r="B177" s="54" t="s">
        <v>39</v>
      </c>
      <c r="C177" s="55">
        <v>60.6</v>
      </c>
      <c r="D177" s="54">
        <v>142.5</v>
      </c>
      <c r="E177" s="56">
        <f t="shared" si="11"/>
        <v>8635.5</v>
      </c>
    </row>
    <row r="178" spans="1:5" ht="12.75">
      <c r="A178" s="18" t="s">
        <v>42</v>
      </c>
      <c r="B178" s="54" t="s">
        <v>39</v>
      </c>
      <c r="C178" s="55">
        <v>60.6</v>
      </c>
      <c r="D178" s="54">
        <v>112.5</v>
      </c>
      <c r="E178" s="56">
        <f t="shared" si="11"/>
        <v>6817.5</v>
      </c>
    </row>
    <row r="179" spans="1:5" ht="12.75">
      <c r="A179" s="18"/>
      <c r="B179" s="54"/>
      <c r="C179" s="55"/>
      <c r="D179" s="54"/>
      <c r="E179" s="56"/>
    </row>
    <row r="180" spans="1:5" ht="14.25">
      <c r="A180" s="62" t="s">
        <v>82</v>
      </c>
      <c r="B180" s="54"/>
      <c r="C180" s="63"/>
      <c r="D180" s="54"/>
      <c r="E180" s="64"/>
    </row>
    <row r="181" spans="1:5" ht="12.75">
      <c r="A181" s="19" t="s">
        <v>83</v>
      </c>
      <c r="B181" s="17" t="s">
        <v>63</v>
      </c>
      <c r="C181" s="37">
        <f>2*2.1+1</f>
        <v>5.2</v>
      </c>
      <c r="D181" s="17">
        <v>225</v>
      </c>
      <c r="E181" s="30">
        <f>C181*D181</f>
        <v>1170</v>
      </c>
    </row>
    <row r="182" spans="1:5" ht="12.75">
      <c r="A182" s="19"/>
      <c r="B182" s="17"/>
      <c r="C182" s="37"/>
      <c r="D182" s="17"/>
      <c r="E182" s="30"/>
    </row>
    <row r="183" spans="1:5" ht="14.25">
      <c r="A183" s="16" t="s">
        <v>15</v>
      </c>
      <c r="B183" s="17"/>
      <c r="C183" s="38"/>
      <c r="D183" s="17"/>
      <c r="E183" s="30"/>
    </row>
    <row r="184" spans="1:5" ht="12.75">
      <c r="A184" s="10" t="s">
        <v>79</v>
      </c>
      <c r="B184" s="17" t="s">
        <v>39</v>
      </c>
      <c r="C184" s="37">
        <v>17.5</v>
      </c>
      <c r="D184" s="17">
        <v>262.5</v>
      </c>
      <c r="E184" s="31">
        <f>C184*D184</f>
        <v>4593.75</v>
      </c>
    </row>
    <row r="185" spans="1:5" ht="12.75">
      <c r="A185" s="10" t="s">
        <v>80</v>
      </c>
      <c r="B185" s="17" t="s">
        <v>39</v>
      </c>
      <c r="C185" s="37">
        <v>17.5</v>
      </c>
      <c r="D185" s="17">
        <v>22.5</v>
      </c>
      <c r="E185" s="31">
        <f>C185*D185</f>
        <v>393.75</v>
      </c>
    </row>
    <row r="186" spans="1:5" ht="12.75">
      <c r="A186" s="10" t="s">
        <v>20</v>
      </c>
      <c r="B186" s="17" t="s">
        <v>39</v>
      </c>
      <c r="C186" s="37">
        <v>17.5</v>
      </c>
      <c r="D186" s="17">
        <v>750</v>
      </c>
      <c r="E186" s="31">
        <f>C186*D186</f>
        <v>13125</v>
      </c>
    </row>
    <row r="187" spans="1:5" ht="12.75">
      <c r="A187" s="10" t="s">
        <v>19</v>
      </c>
      <c r="B187" s="17" t="s">
        <v>39</v>
      </c>
      <c r="C187" s="37">
        <v>17.5</v>
      </c>
      <c r="D187" s="17">
        <v>75</v>
      </c>
      <c r="E187" s="31">
        <f>C187*D187</f>
        <v>1312.5</v>
      </c>
    </row>
    <row r="188" spans="1:5" ht="12.75">
      <c r="A188" s="10" t="s">
        <v>18</v>
      </c>
      <c r="B188" s="17" t="s">
        <v>63</v>
      </c>
      <c r="C188" s="37">
        <v>17</v>
      </c>
      <c r="D188" s="17">
        <v>150</v>
      </c>
      <c r="E188" s="31">
        <f>C188*D188</f>
        <v>2550</v>
      </c>
    </row>
    <row r="189" spans="1:5" ht="12.75">
      <c r="A189" s="10"/>
      <c r="B189" s="17"/>
      <c r="C189" s="37"/>
      <c r="D189" s="17"/>
      <c r="E189" s="31"/>
    </row>
    <row r="190" spans="1:5" ht="14.25">
      <c r="A190" s="13" t="s">
        <v>84</v>
      </c>
      <c r="B190" s="14">
        <f>SUM(E191:E200)</f>
        <v>9147</v>
      </c>
      <c r="C190" s="36"/>
      <c r="D190" s="15"/>
      <c r="E190" s="29"/>
    </row>
    <row r="191" spans="1:5" ht="14.25">
      <c r="A191" s="16" t="s">
        <v>11</v>
      </c>
      <c r="B191" s="17"/>
      <c r="C191" s="38"/>
      <c r="D191" s="17"/>
      <c r="E191" s="30"/>
    </row>
    <row r="192" spans="1:5" ht="12.75">
      <c r="A192" s="10" t="s">
        <v>85</v>
      </c>
      <c r="B192" s="17" t="s">
        <v>39</v>
      </c>
      <c r="C192" s="37">
        <v>4.2</v>
      </c>
      <c r="D192" s="17">
        <v>487.5</v>
      </c>
      <c r="E192" s="31">
        <v>3314.9999999999995</v>
      </c>
    </row>
    <row r="193" spans="1:5" ht="12.75">
      <c r="A193" s="10"/>
      <c r="B193" s="17"/>
      <c r="C193" s="37"/>
      <c r="D193" s="17"/>
      <c r="E193" s="31"/>
    </row>
    <row r="194" spans="1:5" ht="14.25">
      <c r="A194" s="16" t="s">
        <v>15</v>
      </c>
      <c r="B194" s="17"/>
      <c r="C194" s="38"/>
      <c r="D194" s="17"/>
      <c r="E194" s="30"/>
    </row>
    <row r="195" spans="1:5" ht="12.75">
      <c r="A195" s="10" t="s">
        <v>79</v>
      </c>
      <c r="B195" s="17" t="s">
        <v>39</v>
      </c>
      <c r="C195" s="37">
        <v>4.2</v>
      </c>
      <c r="D195" s="17">
        <v>262.5</v>
      </c>
      <c r="E195" s="31">
        <f>C195*D195</f>
        <v>1102.5</v>
      </c>
    </row>
    <row r="196" spans="1:5" ht="12.75">
      <c r="A196" s="10" t="s">
        <v>80</v>
      </c>
      <c r="B196" s="17" t="s">
        <v>39</v>
      </c>
      <c r="C196" s="37">
        <v>4.2</v>
      </c>
      <c r="D196" s="17">
        <v>22.5</v>
      </c>
      <c r="E196" s="31">
        <f>C196*D196</f>
        <v>94.5</v>
      </c>
    </row>
    <row r="197" spans="1:5" ht="12.75">
      <c r="A197" s="10" t="s">
        <v>20</v>
      </c>
      <c r="B197" s="17" t="s">
        <v>39</v>
      </c>
      <c r="C197" s="37">
        <v>4.2</v>
      </c>
      <c r="D197" s="17">
        <v>750</v>
      </c>
      <c r="E197" s="31">
        <f>C197*D197</f>
        <v>3150</v>
      </c>
    </row>
    <row r="198" spans="1:5" ht="12.75">
      <c r="A198" s="10" t="s">
        <v>19</v>
      </c>
      <c r="B198" s="17" t="s">
        <v>39</v>
      </c>
      <c r="C198" s="37">
        <v>4.2</v>
      </c>
      <c r="D198" s="17">
        <v>75</v>
      </c>
      <c r="E198" s="31">
        <f>C198*D198</f>
        <v>315</v>
      </c>
    </row>
    <row r="199" spans="1:5" ht="12.75">
      <c r="A199" s="10" t="s">
        <v>18</v>
      </c>
      <c r="B199" s="17" t="s">
        <v>63</v>
      </c>
      <c r="C199" s="37">
        <v>7.8</v>
      </c>
      <c r="D199" s="17">
        <v>150</v>
      </c>
      <c r="E199" s="31">
        <f>C199*D199</f>
        <v>1170</v>
      </c>
    </row>
    <row r="200" spans="1:5" ht="12.75">
      <c r="A200" s="10"/>
      <c r="B200" s="17"/>
      <c r="C200" s="37"/>
      <c r="D200" s="17"/>
      <c r="E200" s="31"/>
    </row>
    <row r="201" spans="1:5" ht="14.25">
      <c r="A201" s="13" t="s">
        <v>53</v>
      </c>
      <c r="B201" s="14">
        <f>SUM(E202:E220)</f>
        <v>30697.5</v>
      </c>
      <c r="C201" s="36"/>
      <c r="D201" s="15"/>
      <c r="E201" s="29"/>
    </row>
    <row r="202" spans="1:6" ht="14.25">
      <c r="A202" s="16" t="s">
        <v>11</v>
      </c>
      <c r="B202" s="17"/>
      <c r="C202" s="38"/>
      <c r="D202" s="17"/>
      <c r="E202" s="30"/>
      <c r="F202" s="34"/>
    </row>
    <row r="203" spans="1:5" ht="12.75">
      <c r="A203" s="10" t="s">
        <v>85</v>
      </c>
      <c r="B203" s="17" t="s">
        <v>39</v>
      </c>
      <c r="C203" s="37">
        <v>4.5</v>
      </c>
      <c r="D203" s="17">
        <v>487.5</v>
      </c>
      <c r="E203" s="31">
        <v>3314.9999999999995</v>
      </c>
    </row>
    <row r="204" spans="1:5" ht="12.75">
      <c r="A204" s="10"/>
      <c r="B204" s="17"/>
      <c r="C204" s="37"/>
      <c r="D204" s="17"/>
      <c r="E204" s="31"/>
    </row>
    <row r="205" spans="1:5" ht="14.25">
      <c r="A205" s="16" t="s">
        <v>14</v>
      </c>
      <c r="B205" s="17"/>
      <c r="C205" s="38"/>
      <c r="D205" s="17"/>
      <c r="E205" s="30"/>
    </row>
    <row r="206" spans="1:5" ht="12.75">
      <c r="A206" s="10" t="s">
        <v>52</v>
      </c>
      <c r="B206" s="17" t="s">
        <v>63</v>
      </c>
      <c r="C206" s="37">
        <v>2.76</v>
      </c>
      <c r="D206" s="17">
        <v>412.5</v>
      </c>
      <c r="E206" s="31">
        <f aca="true" t="shared" si="12" ref="E206:E213">C206*D206</f>
        <v>1138.5</v>
      </c>
    </row>
    <row r="207" spans="1:5" ht="12.75">
      <c r="A207" s="10" t="s">
        <v>86</v>
      </c>
      <c r="B207" s="17" t="s">
        <v>13</v>
      </c>
      <c r="C207" s="52">
        <v>1</v>
      </c>
      <c r="D207" s="17">
        <v>1500</v>
      </c>
      <c r="E207" s="31">
        <f t="shared" si="12"/>
        <v>1500</v>
      </c>
    </row>
    <row r="208" spans="1:5" ht="12.75">
      <c r="A208" s="10" t="s">
        <v>87</v>
      </c>
      <c r="B208" s="17" t="s">
        <v>39</v>
      </c>
      <c r="C208" s="37"/>
      <c r="D208" s="17">
        <v>262.5</v>
      </c>
      <c r="E208" s="31">
        <f t="shared" si="12"/>
        <v>0</v>
      </c>
    </row>
    <row r="209" spans="1:5" ht="12.75">
      <c r="A209" s="10" t="s">
        <v>88</v>
      </c>
      <c r="B209" s="17" t="s">
        <v>39</v>
      </c>
      <c r="C209" s="37">
        <v>21.8</v>
      </c>
      <c r="D209" s="17">
        <v>11.25</v>
      </c>
      <c r="E209" s="31">
        <f t="shared" si="12"/>
        <v>245.25</v>
      </c>
    </row>
    <row r="210" spans="1:5" ht="12.75">
      <c r="A210" s="21" t="s">
        <v>54</v>
      </c>
      <c r="B210" s="17" t="s">
        <v>63</v>
      </c>
      <c r="C210" s="37">
        <f>2.7+0.8</f>
        <v>3.5</v>
      </c>
      <c r="D210" s="17">
        <v>112.5</v>
      </c>
      <c r="E210" s="31">
        <f t="shared" si="12"/>
        <v>393.75</v>
      </c>
    </row>
    <row r="211" spans="1:5" ht="12.75">
      <c r="A211" s="10" t="s">
        <v>56</v>
      </c>
      <c r="B211" s="17" t="s">
        <v>39</v>
      </c>
      <c r="C211" s="37">
        <v>21.8</v>
      </c>
      <c r="D211" s="17">
        <v>750</v>
      </c>
      <c r="E211" s="31">
        <f t="shared" si="12"/>
        <v>16350</v>
      </c>
    </row>
    <row r="212" spans="1:5" ht="12.75">
      <c r="A212" s="10" t="s">
        <v>55</v>
      </c>
      <c r="B212" s="17" t="s">
        <v>13</v>
      </c>
      <c r="C212" s="37">
        <v>1</v>
      </c>
      <c r="D212" s="17">
        <v>1125</v>
      </c>
      <c r="E212" s="31">
        <f t="shared" si="12"/>
        <v>1125</v>
      </c>
    </row>
    <row r="213" spans="1:5" ht="12.75">
      <c r="A213" s="10" t="s">
        <v>57</v>
      </c>
      <c r="B213" s="17" t="s">
        <v>39</v>
      </c>
      <c r="C213" s="37">
        <v>21.8</v>
      </c>
      <c r="D213" s="17">
        <v>75</v>
      </c>
      <c r="E213" s="31">
        <f t="shared" si="12"/>
        <v>1635</v>
      </c>
    </row>
    <row r="214" spans="1:5" ht="12.75">
      <c r="A214" s="10"/>
      <c r="B214" s="17"/>
      <c r="C214" s="37"/>
      <c r="D214" s="17"/>
      <c r="E214" s="31"/>
    </row>
    <row r="215" spans="1:5" ht="14.25">
      <c r="A215" s="16" t="s">
        <v>15</v>
      </c>
      <c r="B215" s="17"/>
      <c r="C215" s="38"/>
      <c r="D215" s="17"/>
      <c r="E215" s="30"/>
    </row>
    <row r="216" spans="1:5" ht="12.75">
      <c r="A216" s="10" t="s">
        <v>79</v>
      </c>
      <c r="B216" s="17" t="s">
        <v>39</v>
      </c>
      <c r="C216" s="37">
        <v>4.5</v>
      </c>
      <c r="D216" s="17">
        <v>262.5</v>
      </c>
      <c r="E216" s="31">
        <f>C216*D216</f>
        <v>1181.25</v>
      </c>
    </row>
    <row r="217" spans="1:5" ht="12.75">
      <c r="A217" s="10" t="s">
        <v>80</v>
      </c>
      <c r="B217" s="17" t="s">
        <v>39</v>
      </c>
      <c r="C217" s="37">
        <v>4.5</v>
      </c>
      <c r="D217" s="17">
        <v>22.5</v>
      </c>
      <c r="E217" s="31">
        <f>C217*D217</f>
        <v>101.25</v>
      </c>
    </row>
    <row r="218" spans="1:5" ht="12.75">
      <c r="A218" s="10" t="s">
        <v>20</v>
      </c>
      <c r="B218" s="17" t="s">
        <v>39</v>
      </c>
      <c r="C218" s="37">
        <v>4.5</v>
      </c>
      <c r="D218" s="17">
        <v>750</v>
      </c>
      <c r="E218" s="31">
        <f>C218*D218</f>
        <v>3375</v>
      </c>
    </row>
    <row r="219" spans="1:5" ht="12.75">
      <c r="A219" s="10" t="s">
        <v>19</v>
      </c>
      <c r="B219" s="17" t="s">
        <v>39</v>
      </c>
      <c r="C219" s="37">
        <v>4.5</v>
      </c>
      <c r="D219" s="17">
        <v>75</v>
      </c>
      <c r="E219" s="31">
        <f>C219*D219</f>
        <v>337.5</v>
      </c>
    </row>
    <row r="220" spans="1:5" ht="12.75">
      <c r="A220" s="22"/>
      <c r="B220" s="20"/>
      <c r="C220" s="39"/>
      <c r="D220" s="20"/>
      <c r="E220" s="32"/>
    </row>
    <row r="221" spans="1:5" ht="14.25">
      <c r="A221" s="13" t="s">
        <v>89</v>
      </c>
      <c r="B221" s="14">
        <f>SUM(E222:E240)</f>
        <v>18078.75</v>
      </c>
      <c r="C221" s="36"/>
      <c r="D221" s="15"/>
      <c r="E221" s="29"/>
    </row>
    <row r="222" spans="1:5" ht="14.25">
      <c r="A222" s="16" t="s">
        <v>11</v>
      </c>
      <c r="B222" s="17"/>
      <c r="C222" s="38"/>
      <c r="D222" s="17"/>
      <c r="E222" s="30"/>
    </row>
    <row r="223" spans="1:5" ht="12.75">
      <c r="A223" s="10" t="s">
        <v>85</v>
      </c>
      <c r="B223" s="17" t="s">
        <v>39</v>
      </c>
      <c r="C223" s="37">
        <v>1.7</v>
      </c>
      <c r="D223" s="17">
        <v>487.5</v>
      </c>
      <c r="E223" s="31">
        <f>C223*D223</f>
        <v>828.75</v>
      </c>
    </row>
    <row r="224" spans="1:5" ht="12.75">
      <c r="A224" s="10"/>
      <c r="B224" s="17"/>
      <c r="C224" s="37"/>
      <c r="D224" s="17"/>
      <c r="E224" s="31"/>
    </row>
    <row r="225" spans="1:5" ht="14.25">
      <c r="A225" s="16" t="s">
        <v>14</v>
      </c>
      <c r="B225" s="17"/>
      <c r="C225" s="38"/>
      <c r="D225" s="17"/>
      <c r="E225" s="30"/>
    </row>
    <row r="226" spans="1:5" ht="12.75">
      <c r="A226" s="10" t="s">
        <v>52</v>
      </c>
      <c r="B226" s="17" t="s">
        <v>63</v>
      </c>
      <c r="C226" s="37">
        <v>2.76</v>
      </c>
      <c r="D226" s="17">
        <v>412.5</v>
      </c>
      <c r="E226" s="31">
        <f aca="true" t="shared" si="13" ref="E226:E233">C226*D226</f>
        <v>1138.5</v>
      </c>
    </row>
    <row r="227" spans="1:5" ht="12.75">
      <c r="A227" s="10" t="s">
        <v>86</v>
      </c>
      <c r="B227" s="17" t="s">
        <v>13</v>
      </c>
      <c r="C227" s="52">
        <v>1</v>
      </c>
      <c r="D227" s="17">
        <v>1500</v>
      </c>
      <c r="E227" s="31">
        <f t="shared" si="13"/>
        <v>1500</v>
      </c>
    </row>
    <row r="228" spans="1:5" ht="12.75">
      <c r="A228" s="10" t="s">
        <v>87</v>
      </c>
      <c r="B228" s="17" t="s">
        <v>39</v>
      </c>
      <c r="C228" s="37"/>
      <c r="D228" s="17">
        <v>262.5</v>
      </c>
      <c r="E228" s="31">
        <f t="shared" si="13"/>
        <v>0</v>
      </c>
    </row>
    <row r="229" spans="1:5" ht="12.75">
      <c r="A229" s="10" t="s">
        <v>88</v>
      </c>
      <c r="B229" s="17" t="s">
        <v>39</v>
      </c>
      <c r="C229" s="37">
        <v>13.4</v>
      </c>
      <c r="D229" s="17">
        <v>11.25</v>
      </c>
      <c r="E229" s="31">
        <f t="shared" si="13"/>
        <v>150.75</v>
      </c>
    </row>
    <row r="230" spans="1:5" ht="12.75">
      <c r="A230" s="21" t="s">
        <v>54</v>
      </c>
      <c r="B230" s="17" t="s">
        <v>63</v>
      </c>
      <c r="C230" s="37">
        <f>2.7+0.8</f>
        <v>3.5</v>
      </c>
      <c r="D230" s="17">
        <v>112.5</v>
      </c>
      <c r="E230" s="31">
        <f t="shared" si="13"/>
        <v>393.75</v>
      </c>
    </row>
    <row r="231" spans="1:5" ht="12.75">
      <c r="A231" s="10" t="s">
        <v>56</v>
      </c>
      <c r="B231" s="17" t="s">
        <v>39</v>
      </c>
      <c r="C231" s="37">
        <v>13.4</v>
      </c>
      <c r="D231" s="17">
        <v>750</v>
      </c>
      <c r="E231" s="31">
        <f t="shared" si="13"/>
        <v>10050</v>
      </c>
    </row>
    <row r="232" spans="1:5" ht="12.75">
      <c r="A232" s="10" t="s">
        <v>55</v>
      </c>
      <c r="B232" s="17" t="s">
        <v>13</v>
      </c>
      <c r="C232" s="52">
        <v>1</v>
      </c>
      <c r="D232" s="17">
        <v>1125</v>
      </c>
      <c r="E232" s="31">
        <f t="shared" si="13"/>
        <v>1125</v>
      </c>
    </row>
    <row r="233" spans="1:5" ht="12.75">
      <c r="A233" s="10" t="s">
        <v>57</v>
      </c>
      <c r="B233" s="17" t="s">
        <v>39</v>
      </c>
      <c r="C233" s="37">
        <v>13.4</v>
      </c>
      <c r="D233" s="17">
        <v>75</v>
      </c>
      <c r="E233" s="31">
        <f t="shared" si="13"/>
        <v>1005</v>
      </c>
    </row>
    <row r="234" spans="1:5" ht="12.75">
      <c r="A234" s="10"/>
      <c r="B234" s="17"/>
      <c r="C234" s="37"/>
      <c r="D234" s="17"/>
      <c r="E234" s="31"/>
    </row>
    <row r="235" spans="1:5" ht="14.25">
      <c r="A235" s="16" t="s">
        <v>15</v>
      </c>
      <c r="B235" s="17"/>
      <c r="C235" s="38"/>
      <c r="D235" s="17"/>
      <c r="E235" s="30"/>
    </row>
    <row r="236" spans="1:5" ht="12.75">
      <c r="A236" s="10" t="s">
        <v>79</v>
      </c>
      <c r="B236" s="17" t="s">
        <v>39</v>
      </c>
      <c r="C236" s="37">
        <v>1.7</v>
      </c>
      <c r="D236" s="17">
        <v>262.5</v>
      </c>
      <c r="E236" s="31">
        <f>C236*D236</f>
        <v>446.25</v>
      </c>
    </row>
    <row r="237" spans="1:5" ht="12.75">
      <c r="A237" s="10" t="s">
        <v>80</v>
      </c>
      <c r="B237" s="17" t="s">
        <v>39</v>
      </c>
      <c r="C237" s="37">
        <v>1.7</v>
      </c>
      <c r="D237" s="17">
        <v>22.5</v>
      </c>
      <c r="E237" s="31">
        <f>C237*D237</f>
        <v>38.25</v>
      </c>
    </row>
    <row r="238" spans="1:5" ht="12.75">
      <c r="A238" s="10" t="s">
        <v>20</v>
      </c>
      <c r="B238" s="17" t="s">
        <v>39</v>
      </c>
      <c r="C238" s="37">
        <v>1.7</v>
      </c>
      <c r="D238" s="17">
        <v>750</v>
      </c>
      <c r="E238" s="31">
        <f>C238*D238</f>
        <v>1275</v>
      </c>
    </row>
    <row r="239" spans="1:5" ht="12.75">
      <c r="A239" s="10" t="s">
        <v>19</v>
      </c>
      <c r="B239" s="17" t="s">
        <v>39</v>
      </c>
      <c r="C239" s="37">
        <v>1.7</v>
      </c>
      <c r="D239" s="17">
        <v>75</v>
      </c>
      <c r="E239" s="31">
        <f>C239*D239</f>
        <v>127.5</v>
      </c>
    </row>
    <row r="240" spans="1:5" ht="12.75">
      <c r="A240" s="22"/>
      <c r="B240" s="20"/>
      <c r="C240" s="39"/>
      <c r="D240" s="20"/>
      <c r="E240" s="32"/>
    </row>
    <row r="241" spans="1:5" ht="14.25">
      <c r="A241" s="13" t="s">
        <v>59</v>
      </c>
      <c r="B241" s="14">
        <f>SUM(E242:E264)</f>
        <v>45075</v>
      </c>
      <c r="C241" s="36"/>
      <c r="D241" s="15"/>
      <c r="E241" s="29"/>
    </row>
    <row r="242" spans="1:5" ht="12.75">
      <c r="A242" s="18" t="s">
        <v>21</v>
      </c>
      <c r="B242" s="17" t="s">
        <v>63</v>
      </c>
      <c r="C242" s="37"/>
      <c r="D242" s="17">
        <v>225</v>
      </c>
      <c r="E242" s="30">
        <f aca="true" t="shared" si="14" ref="E242:E247">C242*D242</f>
        <v>0</v>
      </c>
    </row>
    <row r="243" spans="1:5" ht="12.75">
      <c r="A243" s="18" t="s">
        <v>22</v>
      </c>
      <c r="B243" s="17" t="s">
        <v>13</v>
      </c>
      <c r="C243" s="52">
        <v>2</v>
      </c>
      <c r="D243" s="17">
        <v>600</v>
      </c>
      <c r="E243" s="30">
        <f t="shared" si="14"/>
        <v>1200</v>
      </c>
    </row>
    <row r="244" spans="1:5" ht="12.75">
      <c r="A244" s="10" t="s">
        <v>23</v>
      </c>
      <c r="B244" s="17" t="s">
        <v>13</v>
      </c>
      <c r="C244" s="52"/>
      <c r="D244" s="17">
        <v>2250</v>
      </c>
      <c r="E244" s="30">
        <f>C244*D244</f>
        <v>0</v>
      </c>
    </row>
    <row r="245" spans="1:5" ht="12.75">
      <c r="A245" s="10" t="s">
        <v>65</v>
      </c>
      <c r="B245" s="17" t="s">
        <v>13</v>
      </c>
      <c r="C245" s="52">
        <v>1</v>
      </c>
      <c r="D245" s="17">
        <v>2250</v>
      </c>
      <c r="E245" s="31">
        <f t="shared" si="14"/>
        <v>2250</v>
      </c>
    </row>
    <row r="246" spans="1:5" ht="12.75">
      <c r="A246" s="10" t="s">
        <v>24</v>
      </c>
      <c r="B246" s="17" t="s">
        <v>13</v>
      </c>
      <c r="C246" s="52"/>
      <c r="D246" s="17">
        <v>2250</v>
      </c>
      <c r="E246" s="31">
        <f t="shared" si="14"/>
        <v>0</v>
      </c>
    </row>
    <row r="247" spans="1:5" ht="12.75">
      <c r="A247" s="18" t="s">
        <v>25</v>
      </c>
      <c r="B247" s="17" t="s">
        <v>13</v>
      </c>
      <c r="C247" s="52">
        <v>4</v>
      </c>
      <c r="D247" s="17">
        <v>450</v>
      </c>
      <c r="E247" s="30">
        <f t="shared" si="14"/>
        <v>1800</v>
      </c>
    </row>
    <row r="248" spans="1:5" ht="12.75">
      <c r="A248" s="23" t="s">
        <v>26</v>
      </c>
      <c r="B248" s="17"/>
      <c r="C248" s="52"/>
      <c r="D248" s="17"/>
      <c r="E248" s="30"/>
    </row>
    <row r="249" spans="1:5" ht="12.75">
      <c r="A249" s="24" t="s">
        <v>27</v>
      </c>
      <c r="B249" s="17" t="s">
        <v>13</v>
      </c>
      <c r="C249" s="52">
        <v>1</v>
      </c>
      <c r="D249" s="17">
        <v>2250</v>
      </c>
      <c r="E249" s="30">
        <f aca="true" t="shared" si="15" ref="E249:E264">C249*D249</f>
        <v>2250</v>
      </c>
    </row>
    <row r="250" spans="1:5" ht="12.75">
      <c r="A250" s="24" t="s">
        <v>28</v>
      </c>
      <c r="B250" s="17" t="s">
        <v>13</v>
      </c>
      <c r="C250" s="52">
        <v>2</v>
      </c>
      <c r="D250" s="17">
        <v>2250</v>
      </c>
      <c r="E250" s="30">
        <f t="shared" si="15"/>
        <v>4500</v>
      </c>
    </row>
    <row r="251" spans="1:5" ht="12.75">
      <c r="A251" s="24" t="s">
        <v>29</v>
      </c>
      <c r="B251" s="17" t="s">
        <v>13</v>
      </c>
      <c r="C251" s="52">
        <v>2</v>
      </c>
      <c r="D251" s="17">
        <v>2250</v>
      </c>
      <c r="E251" s="30">
        <f t="shared" si="15"/>
        <v>4500</v>
      </c>
    </row>
    <row r="252" spans="1:5" ht="12.75">
      <c r="A252" s="24" t="s">
        <v>30</v>
      </c>
      <c r="B252" s="17" t="s">
        <v>13</v>
      </c>
      <c r="C252" s="52">
        <v>1</v>
      </c>
      <c r="D252" s="17">
        <v>2250</v>
      </c>
      <c r="E252" s="30">
        <f t="shared" si="15"/>
        <v>2250</v>
      </c>
    </row>
    <row r="253" spans="1:5" ht="12.75">
      <c r="A253" s="24" t="s">
        <v>31</v>
      </c>
      <c r="B253" s="17" t="s">
        <v>13</v>
      </c>
      <c r="C253" s="52">
        <v>1</v>
      </c>
      <c r="D253" s="17">
        <v>2250</v>
      </c>
      <c r="E253" s="30">
        <f t="shared" si="15"/>
        <v>2250</v>
      </c>
    </row>
    <row r="254" spans="1:5" ht="12.75">
      <c r="A254" s="24" t="s">
        <v>71</v>
      </c>
      <c r="B254" s="17" t="s">
        <v>13</v>
      </c>
      <c r="C254" s="52">
        <v>1</v>
      </c>
      <c r="D254" s="17">
        <v>2250</v>
      </c>
      <c r="E254" s="30">
        <f t="shared" si="15"/>
        <v>2250</v>
      </c>
    </row>
    <row r="255" spans="1:5" ht="12.75">
      <c r="A255" s="24" t="s">
        <v>32</v>
      </c>
      <c r="B255" s="17" t="s">
        <v>13</v>
      </c>
      <c r="C255" s="52">
        <v>2</v>
      </c>
      <c r="D255" s="17">
        <v>2250</v>
      </c>
      <c r="E255" s="30">
        <f t="shared" si="15"/>
        <v>4500</v>
      </c>
    </row>
    <row r="256" spans="1:5" ht="12.75">
      <c r="A256" s="18" t="s">
        <v>66</v>
      </c>
      <c r="B256" s="17" t="s">
        <v>13</v>
      </c>
      <c r="C256" s="52">
        <v>1</v>
      </c>
      <c r="D256" s="17">
        <v>1500</v>
      </c>
      <c r="E256" s="30">
        <f t="shared" si="15"/>
        <v>1500</v>
      </c>
    </row>
    <row r="257" spans="1:5" ht="12.75">
      <c r="A257" s="18" t="s">
        <v>33</v>
      </c>
      <c r="B257" s="17" t="s">
        <v>13</v>
      </c>
      <c r="C257" s="52">
        <v>2</v>
      </c>
      <c r="D257" s="17">
        <v>1500</v>
      </c>
      <c r="E257" s="30">
        <f t="shared" si="15"/>
        <v>3000</v>
      </c>
    </row>
    <row r="258" spans="1:5" ht="12.75">
      <c r="A258" s="18" t="s">
        <v>34</v>
      </c>
      <c r="B258" s="17" t="s">
        <v>13</v>
      </c>
      <c r="C258" s="52">
        <v>2</v>
      </c>
      <c r="D258" s="17">
        <v>1500</v>
      </c>
      <c r="E258" s="30">
        <f t="shared" si="15"/>
        <v>3000</v>
      </c>
    </row>
    <row r="259" spans="1:5" ht="12.75">
      <c r="A259" s="18" t="s">
        <v>35</v>
      </c>
      <c r="B259" s="17" t="s">
        <v>13</v>
      </c>
      <c r="C259" s="52">
        <v>2</v>
      </c>
      <c r="D259" s="17">
        <v>1500</v>
      </c>
      <c r="E259" s="30">
        <f t="shared" si="15"/>
        <v>3000</v>
      </c>
    </row>
    <row r="260" spans="1:5" ht="12.75">
      <c r="A260" s="18" t="s">
        <v>36</v>
      </c>
      <c r="B260" s="17" t="s">
        <v>13</v>
      </c>
      <c r="C260" s="52">
        <v>1</v>
      </c>
      <c r="D260" s="17">
        <v>600</v>
      </c>
      <c r="E260" s="30">
        <f t="shared" si="15"/>
        <v>600</v>
      </c>
    </row>
    <row r="261" spans="1:5" ht="12.75">
      <c r="A261" s="18" t="s">
        <v>37</v>
      </c>
      <c r="B261" s="17" t="s">
        <v>13</v>
      </c>
      <c r="C261" s="52">
        <v>1</v>
      </c>
      <c r="D261" s="17">
        <v>600</v>
      </c>
      <c r="E261" s="30">
        <f t="shared" si="15"/>
        <v>600</v>
      </c>
    </row>
    <row r="262" spans="1:5" ht="12.75">
      <c r="A262" s="18" t="s">
        <v>90</v>
      </c>
      <c r="B262" s="17" t="s">
        <v>13</v>
      </c>
      <c r="C262" s="52">
        <v>1</v>
      </c>
      <c r="D262" s="17">
        <v>1125</v>
      </c>
      <c r="E262" s="30">
        <f t="shared" si="15"/>
        <v>1125</v>
      </c>
    </row>
    <row r="263" spans="1:5" ht="12.75">
      <c r="A263" s="18" t="s">
        <v>72</v>
      </c>
      <c r="B263" s="17" t="s">
        <v>13</v>
      </c>
      <c r="C263" s="52">
        <v>1</v>
      </c>
      <c r="D263" s="17">
        <v>1500</v>
      </c>
      <c r="E263" s="30">
        <f>C263*D263</f>
        <v>1500</v>
      </c>
    </row>
    <row r="264" spans="1:5" ht="12.75">
      <c r="A264" s="25" t="s">
        <v>38</v>
      </c>
      <c r="B264" s="20" t="s">
        <v>13</v>
      </c>
      <c r="C264" s="66">
        <v>2</v>
      </c>
      <c r="D264" s="20">
        <v>1500</v>
      </c>
      <c r="E264" s="33">
        <f t="shared" si="15"/>
        <v>3000</v>
      </c>
    </row>
    <row r="265" spans="1:5" ht="14.25">
      <c r="A265" s="13" t="s">
        <v>60</v>
      </c>
      <c r="B265" s="14">
        <f>SUM(E266)</f>
        <v>75750</v>
      </c>
      <c r="C265" s="36"/>
      <c r="D265" s="15"/>
      <c r="E265" s="67"/>
    </row>
    <row r="266" spans="1:5" ht="12.75">
      <c r="A266" s="18" t="s">
        <v>104</v>
      </c>
      <c r="B266" s="17" t="s">
        <v>39</v>
      </c>
      <c r="C266" s="37">
        <v>101</v>
      </c>
      <c r="D266" s="17">
        <v>750</v>
      </c>
      <c r="E266" s="31">
        <f>C266*D266</f>
        <v>75750</v>
      </c>
    </row>
    <row r="267" spans="1:5" ht="12.75">
      <c r="A267" s="25"/>
      <c r="B267" s="20"/>
      <c r="C267" s="39"/>
      <c r="D267" s="20"/>
      <c r="E267" s="33"/>
    </row>
    <row r="268" spans="2:5" ht="15">
      <c r="B268" s="26"/>
      <c r="D268" s="27" t="s">
        <v>6</v>
      </c>
      <c r="E268" s="28">
        <f>SUM(E7:E267)</f>
        <v>551908.1445</v>
      </c>
    </row>
    <row r="270" spans="1:5" ht="12.75">
      <c r="A270" s="1" t="s">
        <v>70</v>
      </c>
      <c r="B270" s="49"/>
      <c r="C270" s="49"/>
      <c r="D270" s="49"/>
      <c r="E270" s="50"/>
    </row>
    <row r="272" ht="12.75">
      <c r="F272" s="45"/>
    </row>
    <row r="282" ht="12.75">
      <c r="F282"/>
    </row>
  </sheetData>
  <sheetProtection/>
  <autoFilter ref="A6:E268"/>
  <mergeCells count="1">
    <mergeCell ref="A1:E1"/>
  </mergeCells>
  <printOptions horizontalCentered="1"/>
  <pageMargins left="0.1968503937007874" right="0.1968503937007874" top="0.5905511811023623" bottom="0.5905511811023623" header="0.1968503937007874" footer="0.1968503937007874"/>
  <pageSetup fitToHeight="5" fitToWidth="1" horizontalDpi="300" verticalDpi="300" orientation="portrait" paperSize="9" scale="99" r:id="rId1"/>
  <headerFooter>
    <oddHeader>&amp;R&amp;"Arial Cyr,полужирный курсив"&amp;P</oddHeader>
    <oddFooter>&amp;L&amp;Y&amp;D   &amp;T&amp;R&amp;F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Римм</cp:lastModifiedBy>
  <cp:lastPrinted>2011-12-25T12:57:03Z</cp:lastPrinted>
  <dcterms:created xsi:type="dcterms:W3CDTF">1996-10-08T23:32:33Z</dcterms:created>
  <dcterms:modified xsi:type="dcterms:W3CDTF">2015-09-24T08:21:06Z</dcterms:modified>
  <cp:category/>
  <cp:version/>
  <cp:contentType/>
  <cp:contentStatus/>
</cp:coreProperties>
</file>