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340" windowHeight="9345"/>
  </bookViews>
  <sheets>
    <sheet name="Прил 1" sheetId="2" r:id="rId1"/>
  </sheets>
  <definedNames>
    <definedName name="Constr" localSheetId="0">'Прил 1'!#REF!</definedName>
    <definedName name="FOT" localSheetId="0">'Прил 1'!#REF!</definedName>
    <definedName name="Ind" localSheetId="0">'Прил 1'!#REF!</definedName>
    <definedName name="Obj" localSheetId="0">'Прил 1'!$A$2</definedName>
    <definedName name="Obosn" localSheetId="0">'Прил 1'!$B$3</definedName>
    <definedName name="SmPr" localSheetId="0">'Прил 1'!#REF!</definedName>
    <definedName name="_xlnm.Print_Area" localSheetId="0">'Прил 1'!$A$1:$G$76</definedName>
  </definedNames>
  <calcPr calcId="145621"/>
</workbook>
</file>

<file path=xl/calcChain.xml><?xml version="1.0" encoding="utf-8"?>
<calcChain xmlns="http://schemas.openxmlformats.org/spreadsheetml/2006/main">
  <c r="F11" i="2" l="1"/>
  <c r="A9" i="2" l="1"/>
  <c r="A10" i="2" s="1"/>
  <c r="A11" i="2" s="1"/>
  <c r="A13" i="2" s="1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l="1"/>
  <c r="A28" i="2" s="1"/>
  <c r="A29" i="2" s="1"/>
  <c r="A30" i="2" s="1"/>
  <c r="A31" i="2" s="1"/>
  <c r="A32" i="2" s="1"/>
  <c r="A33" i="2" s="1"/>
  <c r="A34" i="2" s="1"/>
  <c r="G54" i="2"/>
  <c r="G25" i="2"/>
  <c r="G32" i="2"/>
  <c r="G33" i="2"/>
  <c r="G71" i="2"/>
  <c r="G34" i="2"/>
  <c r="G70" i="2"/>
  <c r="G27" i="2"/>
  <c r="G22" i="2"/>
  <c r="F49" i="2"/>
  <c r="G58" i="2"/>
  <c r="G52" i="2"/>
  <c r="G9" i="2"/>
  <c r="G43" i="2"/>
  <c r="G48" i="2"/>
  <c r="G41" i="2"/>
  <c r="E38" i="2"/>
  <c r="G38" i="2" s="1"/>
  <c r="G36" i="2"/>
  <c r="G37" i="2"/>
  <c r="G35" i="2"/>
  <c r="G72" i="2"/>
  <c r="G69" i="2"/>
  <c r="G68" i="2"/>
  <c r="G67" i="2"/>
  <c r="G65" i="2"/>
  <c r="G64" i="2"/>
  <c r="G63" i="2"/>
  <c r="G61" i="2"/>
  <c r="G60" i="2"/>
  <c r="G59" i="2"/>
  <c r="G57" i="2"/>
  <c r="G56" i="2"/>
  <c r="G55" i="2"/>
  <c r="G53" i="2"/>
  <c r="E49" i="2"/>
  <c r="G47" i="2"/>
  <c r="G45" i="2"/>
  <c r="G44" i="2"/>
  <c r="G42" i="2"/>
  <c r="G40" i="2"/>
  <c r="G39" i="2"/>
  <c r="G31" i="2"/>
  <c r="G30" i="2"/>
  <c r="G29" i="2"/>
  <c r="G28" i="2"/>
  <c r="G26" i="2"/>
  <c r="G24" i="2"/>
  <c r="G23" i="2"/>
  <c r="G21" i="2"/>
  <c r="G20" i="2"/>
  <c r="G19" i="2"/>
  <c r="G18" i="2"/>
  <c r="G17" i="2"/>
  <c r="E11" i="2"/>
  <c r="G11" i="2" s="1"/>
  <c r="G10" i="2"/>
  <c r="G8" i="2"/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G75" i="2"/>
  <c r="G49" i="2"/>
  <c r="G73" i="2" s="1"/>
  <c r="G76" i="2" l="1"/>
  <c r="G74" i="2"/>
</calcChain>
</file>

<file path=xl/sharedStrings.xml><?xml version="1.0" encoding="utf-8"?>
<sst xmlns="http://schemas.openxmlformats.org/spreadsheetml/2006/main" count="206" uniqueCount="89">
  <si>
    <t>Обоснование</t>
  </si>
  <si>
    <t>Бетон тяжелый, класс: В10 (М150)</t>
  </si>
  <si>
    <t>м3</t>
  </si>
  <si>
    <t>т</t>
  </si>
  <si>
    <t>1 т</t>
  </si>
  <si>
    <t>шт.</t>
  </si>
  <si>
    <t>Лазы круглые (люк-лазы герметический Dy600)</t>
  </si>
  <si>
    <t>Бетон тяжелый, класс: В15 (М200)</t>
  </si>
  <si>
    <t>Лестница съемная (Общ.положения, прил.2.01, п.14)</t>
  </si>
  <si>
    <t>Гидрошпонка А200</t>
  </si>
  <si>
    <t>м</t>
  </si>
  <si>
    <t>Бетон тяжелый, класс: В7,5 (М100)</t>
  </si>
  <si>
    <t>Раствор готовый кладочный цементный марки: 100</t>
  </si>
  <si>
    <t>Гидроизоляция наружная стен и плиты покрытия резервуара выше планировочной отметки земли (+1,500) обмазочная битумная в 2 слоя по бетону</t>
  </si>
  <si>
    <t>Люки чугунные: легкий</t>
  </si>
  <si>
    <t>Анкер клиновой Sormat S-KA 10/20</t>
  </si>
  <si>
    <t>Гидроизоляция наружная стен камеры фильтров обмазочная битумная в 2 слоя по бетону</t>
  </si>
  <si>
    <t>Основание: чертежи и спецификации по шифру 47.01.21.1.955-78, Том 1, инв.№ 100360</t>
  </si>
  <si>
    <t>Договорная цена</t>
  </si>
  <si>
    <t xml:space="preserve">Устройство бетонной подготовки </t>
  </si>
  <si>
    <t>м2</t>
  </si>
  <si>
    <t xml:space="preserve">                                       Раздел 1. Устройство резервуаров объемом по 50 м3 (сооружение 78.1 и сооружение 78.2)</t>
  </si>
  <si>
    <t>в т.ч.:</t>
  </si>
  <si>
    <t>- устройство днища резервуара</t>
  </si>
  <si>
    <t>- устройство стен резервуара</t>
  </si>
  <si>
    <t>- устройство перекрытий безбалочных</t>
  </si>
  <si>
    <t>Бетон тяжелый, класс: В25 (М350), W8, F150 на ЦМИД-4</t>
  </si>
  <si>
    <t>Арматура 12-A-III</t>
  </si>
  <si>
    <t>Арматура 16-A-III</t>
  </si>
  <si>
    <t>Арматура 10-A-I</t>
  </si>
  <si>
    <t>Арматура 6-A-I</t>
  </si>
  <si>
    <t xml:space="preserve">Устройство уклона по плитам перекрытия камеры лаза и камеры приборов толщиной 70 мм  </t>
  </si>
  <si>
    <t>- устройство днища приямка ПРм1</t>
  </si>
  <si>
    <t>- устройство стен приямка ПРм1</t>
  </si>
  <si>
    <t>Арматура 10-A-III</t>
  </si>
  <si>
    <t>шт</t>
  </si>
  <si>
    <t>Труба 159x4 (ЗД5)</t>
  </si>
  <si>
    <t>Комплекс работ по монтажу рам под оборудование РМ1</t>
  </si>
  <si>
    <t>Установка закладных деталей с заделкой:скобы из 16-А-I (А240), поз.1</t>
  </si>
  <si>
    <t>компл</t>
  </si>
  <si>
    <t>в т.ч.</t>
  </si>
  <si>
    <t xml:space="preserve">Кольцо стеновое: КС7.3 </t>
  </si>
  <si>
    <t>Кольцо опорное КО-6</t>
  </si>
  <si>
    <t xml:space="preserve">Труба 159x4 </t>
  </si>
  <si>
    <t>Отвод 159x4</t>
  </si>
  <si>
    <t xml:space="preserve">Монтаж вентиляционной трубы </t>
  </si>
  <si>
    <t>Труба 50x3,5</t>
  </si>
  <si>
    <t>Труба 325x5</t>
  </si>
  <si>
    <t>Устройство уклона в резервуаре толщиной 85 мм с железнением поверхностей</t>
  </si>
  <si>
    <t>Сальник набивной ТМ 89-02</t>
  </si>
  <si>
    <t>Стремянка С52</t>
  </si>
  <si>
    <t>Труба 150x4</t>
  </si>
  <si>
    <t>Труба 80x4,0</t>
  </si>
  <si>
    <t>Обетонирование патрубков и стремянок</t>
  </si>
  <si>
    <t>ИТОГО:</t>
  </si>
  <si>
    <t xml:space="preserve">Бетон тяжелый, класс: В20 (М250), W6, F100 </t>
  </si>
  <si>
    <t>в т.ч. НДС 18%:</t>
  </si>
  <si>
    <t>Рама под оборудование РМ1</t>
  </si>
  <si>
    <t>Спусковой водопровод  "СП"</t>
  </si>
  <si>
    <t>Отводящий водопровод  "ОТ"</t>
  </si>
  <si>
    <t>Фланец 1-100-1</t>
  </si>
  <si>
    <t>Фланец 1-150-1</t>
  </si>
  <si>
    <t xml:space="preserve">Кольцо стеновое: КС15.6 </t>
  </si>
  <si>
    <t xml:space="preserve">Плита перекрытия: 2ПП15-1 </t>
  </si>
  <si>
    <t>1</t>
  </si>
  <si>
    <t xml:space="preserve">                                       Раздел 2. Камера фильтров (соор. 78.3)</t>
  </si>
  <si>
    <t>Примечание: В стоимости работ включены затраты по испытанию емкостей на водонепроницаемость.</t>
  </si>
  <si>
    <t>Сальник набивной ТМ 89-04</t>
  </si>
  <si>
    <t>Давальческий материал</t>
  </si>
  <si>
    <t xml:space="preserve">Вычитается стоимость давальческих Давальческий материалов: </t>
  </si>
  <si>
    <t>№ п/п</t>
  </si>
  <si>
    <t>Наименование материалов и работ</t>
  </si>
  <si>
    <t>Ед.изм.</t>
  </si>
  <si>
    <t>Кол-во</t>
  </si>
  <si>
    <t>Стоимость единицы, руб.</t>
  </si>
  <si>
    <t>Стоимость общая, руб                             (в т.ч. НДС 18%)</t>
  </si>
  <si>
    <t>ИТОГО без стоимости двальческих Давальческий материалов</t>
  </si>
  <si>
    <t>на выполнение общестроительных работ при строительстве  резервуаров запаса воды (сооружения 78.1, 78.2) и камера фильтров-78</t>
  </si>
  <si>
    <t>Комплекс работ по устройству гидроизоляции плиты днища резервуара по верху бетонной подготовки: горизонтальная составом Бастион ГО (со стоимостью материалов)</t>
  </si>
  <si>
    <t>Комплекс работ по устройству гидроизоляции наружных стен резервуара ниже планировочной отметки земли (+1,500): боковая раствором смеси Бастион ГО в два слоя , со стоимостью материалов</t>
  </si>
  <si>
    <t>Установка и изготовление закладных деталей весом: до 4 кг (ЗД2, ЗД3), со стоимость  материалов</t>
  </si>
  <si>
    <t>кг</t>
  </si>
  <si>
    <t xml:space="preserve"> - мотнаж решетки отводящего трубопровода из 6-А-I </t>
  </si>
  <si>
    <t>Комплекс работ по устройству резервуара, с окраской поверхностей металлоконструкций</t>
  </si>
  <si>
    <t>Комплекс работ по установке сборных ж/б изделий камеры приборов и камеры лаза, с окраской поверхностей металлоконструкций</t>
  </si>
  <si>
    <t>Комплекс работ по устройству приямка, с окраской поверхностей металлоконструкций, в  т.ч.:</t>
  </si>
  <si>
    <t>Устройство плиты покрытия Пм1 безбалочных толщиной: до 200 мм на высоте от опорной площади до 6 м, с окраской поверхностей металлоконструкций</t>
  </si>
  <si>
    <t>Комплекс работ по установке сборных ж/б изделий камеры приборов и камеры лаза, с окраской поверхностей металлоконструкций, в т.ч.:</t>
  </si>
  <si>
    <t>Расчет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</si>
</sst>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sz val="11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9" tint="-0.499984740745262"/>
      <name val="Arial Narrow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top"/>
    </xf>
    <xf numFmtId="0" fontId="2" fillId="2" borderId="0" xfId="0" applyFont="1" applyFill="1"/>
    <xf numFmtId="0" fontId="2" fillId="3" borderId="0" xfId="0" applyFont="1" applyFill="1"/>
    <xf numFmtId="0" fontId="4" fillId="2" borderId="0" xfId="0" applyFont="1" applyFill="1"/>
    <xf numFmtId="0" fontId="1" fillId="2" borderId="0" xfId="0" applyFont="1" applyFill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49" fontId="5" fillId="2" borderId="13" xfId="0" applyNumberFormat="1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left" vertical="top" wrapText="1"/>
    </xf>
    <xf numFmtId="49" fontId="7" fillId="4" borderId="10" xfId="0" applyNumberFormat="1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49" fontId="8" fillId="2" borderId="10" xfId="0" applyNumberFormat="1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" fontId="5" fillId="0" borderId="0" xfId="0" applyNumberFormat="1" applyFont="1" applyAlignment="1">
      <alignment horizontal="right" vertical="top"/>
    </xf>
    <xf numFmtId="4" fontId="5" fillId="2" borderId="5" xfId="0" applyNumberFormat="1" applyFont="1" applyFill="1" applyBorder="1" applyAlignment="1">
      <alignment horizontal="right" vertical="top"/>
    </xf>
    <xf numFmtId="4" fontId="5" fillId="2" borderId="6" xfId="0" applyNumberFormat="1" applyFont="1" applyFill="1" applyBorder="1" applyAlignment="1">
      <alignment horizontal="right" vertical="top"/>
    </xf>
    <xf numFmtId="4" fontId="8" fillId="2" borderId="10" xfId="0" applyNumberFormat="1" applyFont="1" applyFill="1" applyBorder="1" applyAlignment="1">
      <alignment horizontal="right" vertical="top"/>
    </xf>
    <xf numFmtId="4" fontId="8" fillId="2" borderId="1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5" fillId="2" borderId="2" xfId="0" applyNumberFormat="1" applyFont="1" applyFill="1" applyBorder="1" applyAlignment="1">
      <alignment horizontal="right" vertical="top"/>
    </xf>
    <xf numFmtId="4" fontId="8" fillId="2" borderId="2" xfId="0" applyNumberFormat="1" applyFont="1" applyFill="1" applyBorder="1" applyAlignment="1">
      <alignment horizontal="right" vertical="top"/>
    </xf>
    <xf numFmtId="4" fontId="7" fillId="2" borderId="2" xfId="0" applyNumberFormat="1" applyFont="1" applyFill="1" applyBorder="1" applyAlignment="1">
      <alignment horizontal="right" vertical="top"/>
    </xf>
    <xf numFmtId="4" fontId="7" fillId="2" borderId="3" xfId="0" applyNumberFormat="1" applyFont="1" applyFill="1" applyBorder="1" applyAlignment="1">
      <alignment horizontal="right" vertical="top"/>
    </xf>
    <xf numFmtId="4" fontId="7" fillId="2" borderId="10" xfId="0" applyNumberFormat="1" applyFont="1" applyFill="1" applyBorder="1" applyAlignment="1">
      <alignment horizontal="right" vertical="top"/>
    </xf>
    <xf numFmtId="4" fontId="5" fillId="2" borderId="13" xfId="0" applyNumberFormat="1" applyFont="1" applyFill="1" applyBorder="1" applyAlignment="1">
      <alignment horizontal="right" vertical="top"/>
    </xf>
    <xf numFmtId="4" fontId="5" fillId="2" borderId="14" xfId="0" applyNumberFormat="1" applyFont="1" applyFill="1" applyBorder="1" applyAlignment="1">
      <alignment horizontal="right" vertical="top"/>
    </xf>
    <xf numFmtId="4" fontId="5" fillId="2" borderId="8" xfId="0" applyNumberFormat="1" applyFont="1" applyFill="1" applyBorder="1" applyAlignment="1">
      <alignment horizontal="right" vertical="top"/>
    </xf>
    <xf numFmtId="4" fontId="8" fillId="2" borderId="8" xfId="0" applyNumberFormat="1" applyFont="1" applyFill="1" applyBorder="1" applyAlignment="1">
      <alignment horizontal="right" vertical="top"/>
    </xf>
    <xf numFmtId="4" fontId="7" fillId="2" borderId="8" xfId="0" applyNumberFormat="1" applyFont="1" applyFill="1" applyBorder="1" applyAlignment="1">
      <alignment horizontal="right" vertical="top"/>
    </xf>
    <xf numFmtId="4" fontId="7" fillId="2" borderId="11" xfId="0" applyNumberFormat="1" applyFont="1" applyFill="1" applyBorder="1" applyAlignment="1">
      <alignment horizontal="right" vertical="top"/>
    </xf>
    <xf numFmtId="4" fontId="5" fillId="2" borderId="11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Alignment="1">
      <alignment horizontal="right" vertical="top"/>
    </xf>
    <xf numFmtId="3" fontId="5" fillId="2" borderId="0" xfId="0" applyNumberFormat="1" applyFont="1" applyFill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top"/>
    </xf>
    <xf numFmtId="3" fontId="8" fillId="2" borderId="9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3" fontId="8" fillId="2" borderId="7" xfId="0" applyNumberFormat="1" applyFont="1" applyFill="1" applyBorder="1" applyAlignment="1">
      <alignment horizontal="center" vertical="top"/>
    </xf>
    <xf numFmtId="3" fontId="7" fillId="2" borderId="7" xfId="0" applyNumberFormat="1" applyFont="1" applyFill="1" applyBorder="1" applyAlignment="1">
      <alignment horizontal="center" vertical="top"/>
    </xf>
    <xf numFmtId="3" fontId="7" fillId="2" borderId="9" xfId="0" applyNumberFormat="1" applyFont="1" applyFill="1" applyBorder="1" applyAlignment="1">
      <alignment horizontal="center" vertical="top"/>
    </xf>
    <xf numFmtId="49" fontId="7" fillId="3" borderId="16" xfId="0" applyNumberFormat="1" applyFont="1" applyFill="1" applyBorder="1" applyAlignment="1">
      <alignment horizontal="left" vertical="top"/>
    </xf>
    <xf numFmtId="0" fontId="5" fillId="3" borderId="16" xfId="0" applyFont="1" applyFill="1" applyBorder="1" applyAlignment="1">
      <alignment vertical="top" wrapText="1"/>
    </xf>
    <xf numFmtId="4" fontId="5" fillId="3" borderId="16" xfId="0" applyNumberFormat="1" applyFont="1" applyFill="1" applyBorder="1" applyAlignment="1">
      <alignment vertical="top" wrapText="1"/>
    </xf>
    <xf numFmtId="3" fontId="5" fillId="3" borderId="15" xfId="0" applyNumberFormat="1" applyFont="1" applyFill="1" applyBorder="1"/>
    <xf numFmtId="4" fontId="5" fillId="3" borderId="17" xfId="0" applyNumberFormat="1" applyFont="1" applyFill="1" applyBorder="1" applyAlignment="1">
      <alignment horizontal="right" vertical="top"/>
    </xf>
    <xf numFmtId="49" fontId="6" fillId="2" borderId="0" xfId="0" applyNumberFormat="1" applyFont="1" applyFill="1" applyAlignment="1">
      <alignment horizontal="left" vertical="top"/>
    </xf>
    <xf numFmtId="3" fontId="5" fillId="3" borderId="18" xfId="0" applyNumberFormat="1" applyFont="1" applyFill="1" applyBorder="1"/>
    <xf numFmtId="49" fontId="7" fillId="3" borderId="19" xfId="0" applyNumberFormat="1" applyFont="1" applyFill="1" applyBorder="1" applyAlignment="1">
      <alignment horizontal="left" vertical="top"/>
    </xf>
    <xf numFmtId="0" fontId="5" fillId="3" borderId="19" xfId="0" applyFont="1" applyFill="1" applyBorder="1" applyAlignment="1">
      <alignment vertical="top"/>
    </xf>
    <xf numFmtId="4" fontId="5" fillId="3" borderId="19" xfId="0" applyNumberFormat="1" applyFont="1" applyFill="1" applyBorder="1" applyAlignment="1">
      <alignment vertical="top"/>
    </xf>
    <xf numFmtId="4" fontId="5" fillId="3" borderId="2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 wrapText="1"/>
    </xf>
    <xf numFmtId="3" fontId="5" fillId="2" borderId="21" xfId="0" applyNumberFormat="1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0" fillId="5" borderId="0" xfId="0" applyFill="1"/>
    <xf numFmtId="3" fontId="5" fillId="5" borderId="15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top"/>
    </xf>
    <xf numFmtId="0" fontId="5" fillId="0" borderId="21" xfId="0" applyNumberFormat="1" applyFont="1" applyFill="1" applyBorder="1" applyAlignment="1" applyProtection="1">
      <alignment horizontal="center" vertical="top" wrapText="1"/>
    </xf>
    <xf numFmtId="0" fontId="5" fillId="0" borderId="16" xfId="0" applyNumberFormat="1" applyFont="1" applyFill="1" applyBorder="1" applyAlignment="1" applyProtection="1">
      <alignment horizontal="center" vertical="top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Alignment="1">
      <alignment horizontal="center" vertical="top"/>
    </xf>
    <xf numFmtId="3" fontId="6" fillId="2" borderId="0" xfId="0" applyNumberFormat="1" applyFont="1" applyFill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1" fillId="0" borderId="0" xfId="0" applyFont="1"/>
    <xf numFmtId="3" fontId="5" fillId="2" borderId="22" xfId="0" applyNumberFormat="1" applyFont="1" applyFill="1" applyBorder="1" applyAlignment="1">
      <alignment horizontal="center" vertical="top"/>
    </xf>
    <xf numFmtId="4" fontId="5" fillId="2" borderId="23" xfId="0" applyNumberFormat="1" applyFont="1" applyFill="1" applyBorder="1" applyAlignment="1">
      <alignment horizontal="right" vertical="top"/>
    </xf>
    <xf numFmtId="4" fontId="7" fillId="2" borderId="24" xfId="0" applyNumberFormat="1" applyFont="1" applyFill="1" applyBorder="1" applyAlignment="1">
      <alignment horizontal="right" vertical="top"/>
    </xf>
    <xf numFmtId="3" fontId="5" fillId="2" borderId="15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center" vertical="top"/>
    </xf>
    <xf numFmtId="4" fontId="5" fillId="2" borderId="16" xfId="0" applyNumberFormat="1" applyFont="1" applyFill="1" applyBorder="1" applyAlignment="1">
      <alignment horizontal="right" vertical="top"/>
    </xf>
    <xf numFmtId="4" fontId="5" fillId="2" borderId="21" xfId="0" applyNumberFormat="1" applyFont="1" applyFill="1" applyBorder="1" applyAlignment="1">
      <alignment horizontal="right" vertical="top"/>
    </xf>
    <xf numFmtId="4" fontId="7" fillId="2" borderId="21" xfId="0" applyNumberFormat="1" applyFont="1" applyFill="1" applyBorder="1" applyAlignment="1">
      <alignment horizontal="right" vertical="top"/>
    </xf>
    <xf numFmtId="49" fontId="5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5" fillId="3" borderId="0" xfId="0" applyFont="1" applyFill="1"/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16" xfId="0" applyFont="1" applyFill="1" applyBorder="1"/>
    <xf numFmtId="0" fontId="5" fillId="2" borderId="0" xfId="0" applyFont="1" applyFill="1"/>
    <xf numFmtId="0" fontId="6" fillId="0" borderId="0" xfId="0" applyNumberFormat="1" applyFont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5" fillId="2" borderId="5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/>
    </xf>
    <xf numFmtId="0" fontId="5" fillId="4" borderId="2" xfId="0" applyNumberFormat="1" applyFont="1" applyFill="1" applyBorder="1" applyAlignment="1">
      <alignment horizontal="center" vertical="top" wrapText="1"/>
    </xf>
    <xf numFmtId="0" fontId="7" fillId="4" borderId="2" xfId="0" applyNumberFormat="1" applyFont="1" applyFill="1" applyBorder="1" applyAlignment="1">
      <alignment horizontal="center" vertical="top" wrapText="1"/>
    </xf>
    <xf numFmtId="0" fontId="7" fillId="4" borderId="10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" fontId="2" fillId="2" borderId="0" xfId="0" applyNumberFormat="1" applyFont="1" applyFill="1"/>
    <xf numFmtId="49" fontId="5" fillId="0" borderId="0" xfId="0" applyNumberFormat="1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6581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114300</xdr:colOff>
      <xdr:row>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6581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114300</xdr:colOff>
      <xdr:row>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6581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114300</xdr:colOff>
      <xdr:row>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6581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97"/>
  <sheetViews>
    <sheetView showGridLines="0" tabSelected="1" zoomScaleNormal="100" zoomScaleSheetLayoutView="75" workbookViewId="0">
      <selection activeCell="A79" sqref="A79:XFD83"/>
    </sheetView>
  </sheetViews>
  <sheetFormatPr defaultRowHeight="16.5" x14ac:dyDescent="0.2"/>
  <cols>
    <col min="1" max="1" width="6.42578125" style="53" customWidth="1"/>
    <col min="2" max="2" width="25.7109375" style="7" customWidth="1"/>
    <col min="3" max="3" width="48.7109375" style="7" customWidth="1"/>
    <col min="4" max="4" width="8.5703125" style="8" bestFit="1" customWidth="1"/>
    <col min="5" max="5" width="9.5703125" style="88" bestFit="1" customWidth="1"/>
    <col min="6" max="6" width="16.28515625" style="34" customWidth="1"/>
    <col min="7" max="7" width="13" style="34" customWidth="1"/>
    <col min="8" max="8" width="9.7109375" style="1" customWidth="1"/>
    <col min="9" max="9" width="8.140625" style="1" customWidth="1"/>
    <col min="10" max="10" width="9.140625" style="1"/>
    <col min="11" max="11" width="8.7109375" style="1" customWidth="1"/>
    <col min="12" max="12" width="9.28515625" style="1" customWidth="1"/>
    <col min="13" max="16384" width="9.140625" style="1"/>
  </cols>
  <sheetData>
    <row r="1" spans="1:10" x14ac:dyDescent="0.2">
      <c r="A1" s="72"/>
      <c r="B1" s="73"/>
      <c r="C1" s="137" t="s">
        <v>88</v>
      </c>
      <c r="D1" s="137"/>
      <c r="E1" s="137"/>
      <c r="F1" s="137"/>
      <c r="G1" s="137"/>
    </row>
    <row r="2" spans="1:10" ht="36" customHeight="1" x14ac:dyDescent="0.2">
      <c r="B2" s="105"/>
      <c r="C2" s="136" t="s">
        <v>77</v>
      </c>
      <c r="D2" s="136"/>
      <c r="E2" s="136"/>
      <c r="F2" s="136"/>
      <c r="G2" s="136"/>
      <c r="J2" s="2"/>
    </row>
    <row r="3" spans="1:10" s="95" customFormat="1" x14ac:dyDescent="0.2">
      <c r="A3" s="89"/>
      <c r="B3" s="106"/>
      <c r="C3" s="90" t="s">
        <v>17</v>
      </c>
      <c r="D3" s="91"/>
      <c r="E3" s="114"/>
      <c r="F3" s="92"/>
      <c r="G3" s="92"/>
      <c r="H3" s="93"/>
      <c r="I3" s="94"/>
      <c r="J3" s="94"/>
    </row>
    <row r="4" spans="1:10" ht="6.75" customHeight="1" thickBot="1" x14ac:dyDescent="0.25">
      <c r="H4" s="2"/>
      <c r="I4" s="2"/>
      <c r="J4" s="2"/>
    </row>
    <row r="5" spans="1:10" s="80" customFormat="1" ht="63.75" customHeight="1" thickBot="1" x14ac:dyDescent="0.25">
      <c r="A5" s="74" t="s">
        <v>70</v>
      </c>
      <c r="B5" s="75" t="s">
        <v>0</v>
      </c>
      <c r="C5" s="76" t="s">
        <v>71</v>
      </c>
      <c r="D5" s="77" t="s">
        <v>72</v>
      </c>
      <c r="E5" s="77" t="s">
        <v>73</v>
      </c>
      <c r="F5" s="78" t="s">
        <v>74</v>
      </c>
      <c r="G5" s="79" t="s">
        <v>75</v>
      </c>
    </row>
    <row r="6" spans="1:10" s="87" customFormat="1" ht="17.25" thickBot="1" x14ac:dyDescent="0.25">
      <c r="A6" s="81">
        <v>1</v>
      </c>
      <c r="B6" s="82">
        <v>2</v>
      </c>
      <c r="C6" s="83">
        <v>3</v>
      </c>
      <c r="D6" s="84">
        <v>4</v>
      </c>
      <c r="E6" s="82">
        <v>5</v>
      </c>
      <c r="F6" s="85">
        <v>6</v>
      </c>
      <c r="G6" s="86">
        <v>7</v>
      </c>
    </row>
    <row r="7" spans="1:10" s="4" customFormat="1" ht="27" customHeight="1" thickBot="1" x14ac:dyDescent="0.35">
      <c r="A7" s="67"/>
      <c r="B7" s="68" t="s">
        <v>21</v>
      </c>
      <c r="C7" s="109"/>
      <c r="D7" s="69"/>
      <c r="E7" s="115"/>
      <c r="F7" s="70"/>
      <c r="G7" s="71"/>
    </row>
    <row r="8" spans="1:10" s="3" customFormat="1" x14ac:dyDescent="0.2">
      <c r="A8" s="54" t="s">
        <v>64</v>
      </c>
      <c r="B8" s="21" t="s">
        <v>18</v>
      </c>
      <c r="C8" s="21" t="s">
        <v>19</v>
      </c>
      <c r="D8" s="22" t="s">
        <v>2</v>
      </c>
      <c r="E8" s="116">
        <v>4.8</v>
      </c>
      <c r="F8" s="35">
        <v>800</v>
      </c>
      <c r="G8" s="36">
        <f>ROUND(F8*E8,2)</f>
        <v>3840</v>
      </c>
    </row>
    <row r="9" spans="1:10" s="5" customFormat="1" ht="17.25" thickBot="1" x14ac:dyDescent="0.25">
      <c r="A9" s="55">
        <f>A8+1</f>
        <v>2</v>
      </c>
      <c r="B9" s="107" t="s">
        <v>18</v>
      </c>
      <c r="C9" s="31" t="s">
        <v>1</v>
      </c>
      <c r="D9" s="32" t="s">
        <v>2</v>
      </c>
      <c r="E9" s="117">
        <v>4.9000000000000004</v>
      </c>
      <c r="F9" s="37">
        <v>4847</v>
      </c>
      <c r="G9" s="38">
        <f>ROUND(F9*E9,2)</f>
        <v>23750.3</v>
      </c>
    </row>
    <row r="10" spans="1:10" s="3" customFormat="1" ht="66.75" thickBot="1" x14ac:dyDescent="0.25">
      <c r="A10" s="56">
        <f>A9+1</f>
        <v>3</v>
      </c>
      <c r="B10" s="18" t="s">
        <v>18</v>
      </c>
      <c r="C10" s="18" t="s">
        <v>78</v>
      </c>
      <c r="D10" s="19" t="s">
        <v>20</v>
      </c>
      <c r="E10" s="118">
        <v>43.6</v>
      </c>
      <c r="F10" s="45">
        <v>300</v>
      </c>
      <c r="G10" s="46">
        <f t="shared" ref="G10:G47" si="0">ROUND(F10*E10,2)</f>
        <v>13080</v>
      </c>
    </row>
    <row r="11" spans="1:10" s="3" customFormat="1" ht="33" x14ac:dyDescent="0.2">
      <c r="A11" s="96">
        <f>A10+1</f>
        <v>4</v>
      </c>
      <c r="B11" s="11" t="s">
        <v>18</v>
      </c>
      <c r="C11" s="9" t="s">
        <v>83</v>
      </c>
      <c r="D11" s="10" t="s">
        <v>2</v>
      </c>
      <c r="E11" s="119">
        <f>E13+E14+E15</f>
        <v>47.7</v>
      </c>
      <c r="F11" s="39">
        <f>6297.96+9.02+0.99+0.11</f>
        <v>6308.08</v>
      </c>
      <c r="G11" s="97">
        <f t="shared" si="0"/>
        <v>300895.42</v>
      </c>
    </row>
    <row r="12" spans="1:10" s="3" customFormat="1" x14ac:dyDescent="0.2">
      <c r="A12" s="57"/>
      <c r="B12" s="11"/>
      <c r="C12" s="11" t="s">
        <v>22</v>
      </c>
      <c r="D12" s="12"/>
      <c r="E12" s="120"/>
      <c r="F12" s="40"/>
      <c r="G12" s="47"/>
    </row>
    <row r="13" spans="1:10" s="3" customFormat="1" x14ac:dyDescent="0.2">
      <c r="A13" s="57">
        <f>A11+1</f>
        <v>5</v>
      </c>
      <c r="B13" s="11"/>
      <c r="C13" s="11" t="s">
        <v>23</v>
      </c>
      <c r="D13" s="12" t="s">
        <v>2</v>
      </c>
      <c r="E13" s="121">
        <v>10.8</v>
      </c>
      <c r="F13" s="40"/>
      <c r="G13" s="47"/>
    </row>
    <row r="14" spans="1:10" s="3" customFormat="1" x14ac:dyDescent="0.2">
      <c r="A14" s="57">
        <f>A13+1</f>
        <v>6</v>
      </c>
      <c r="B14" s="11"/>
      <c r="C14" s="11" t="s">
        <v>24</v>
      </c>
      <c r="D14" s="12" t="s">
        <v>2</v>
      </c>
      <c r="E14" s="121">
        <v>29.6</v>
      </c>
      <c r="F14" s="40"/>
      <c r="G14" s="47"/>
    </row>
    <row r="15" spans="1:10" s="3" customFormat="1" x14ac:dyDescent="0.2">
      <c r="A15" s="57">
        <f t="shared" ref="A15:A28" si="1">A14+1</f>
        <v>7</v>
      </c>
      <c r="B15" s="11"/>
      <c r="C15" s="11" t="s">
        <v>25</v>
      </c>
      <c r="D15" s="12" t="s">
        <v>2</v>
      </c>
      <c r="E15" s="121">
        <v>7.3</v>
      </c>
      <c r="F15" s="40"/>
      <c r="G15" s="47"/>
    </row>
    <row r="16" spans="1:10" s="3" customFormat="1" x14ac:dyDescent="0.3">
      <c r="A16" s="57"/>
      <c r="B16" s="11"/>
      <c r="C16" s="110" t="s">
        <v>82</v>
      </c>
      <c r="D16" s="134" t="s">
        <v>81</v>
      </c>
      <c r="E16" s="111">
        <v>0.70899999999999996</v>
      </c>
      <c r="F16" s="40"/>
      <c r="G16" s="47"/>
    </row>
    <row r="17" spans="1:7" s="5" customFormat="1" x14ac:dyDescent="0.2">
      <c r="A17" s="57">
        <f>A15+1</f>
        <v>8</v>
      </c>
      <c r="B17" s="11" t="s">
        <v>18</v>
      </c>
      <c r="C17" s="13" t="s">
        <v>26</v>
      </c>
      <c r="D17" s="14" t="s">
        <v>2</v>
      </c>
      <c r="E17" s="122">
        <v>48.37</v>
      </c>
      <c r="F17" s="41">
        <v>6336</v>
      </c>
      <c r="G17" s="48">
        <f t="shared" si="0"/>
        <v>306472.32000000001</v>
      </c>
    </row>
    <row r="18" spans="1:7" s="3" customFormat="1" x14ac:dyDescent="0.2">
      <c r="A18" s="59">
        <f t="shared" si="1"/>
        <v>9</v>
      </c>
      <c r="B18" s="15" t="s">
        <v>68</v>
      </c>
      <c r="C18" s="15" t="s">
        <v>27</v>
      </c>
      <c r="D18" s="12" t="s">
        <v>3</v>
      </c>
      <c r="E18" s="123">
        <v>3.3239999999999998</v>
      </c>
      <c r="F18" s="42">
        <v>36000</v>
      </c>
      <c r="G18" s="49">
        <f t="shared" si="0"/>
        <v>119664</v>
      </c>
    </row>
    <row r="19" spans="1:7" s="3" customFormat="1" x14ac:dyDescent="0.2">
      <c r="A19" s="59">
        <f t="shared" si="1"/>
        <v>10</v>
      </c>
      <c r="B19" s="15" t="s">
        <v>68</v>
      </c>
      <c r="C19" s="15" t="s">
        <v>28</v>
      </c>
      <c r="D19" s="12" t="s">
        <v>3</v>
      </c>
      <c r="E19" s="123">
        <v>3.0409999999999999</v>
      </c>
      <c r="F19" s="42">
        <v>36000</v>
      </c>
      <c r="G19" s="49">
        <f t="shared" si="0"/>
        <v>109476</v>
      </c>
    </row>
    <row r="20" spans="1:7" s="3" customFormat="1" x14ac:dyDescent="0.2">
      <c r="A20" s="59">
        <f t="shared" si="1"/>
        <v>11</v>
      </c>
      <c r="B20" s="15" t="s">
        <v>68</v>
      </c>
      <c r="C20" s="15" t="s">
        <v>29</v>
      </c>
      <c r="D20" s="12" t="s">
        <v>3</v>
      </c>
      <c r="E20" s="123">
        <v>3.5999999999999997E-2</v>
      </c>
      <c r="F20" s="42">
        <v>36000</v>
      </c>
      <c r="G20" s="49">
        <f t="shared" si="0"/>
        <v>1296</v>
      </c>
    </row>
    <row r="21" spans="1:7" s="3" customFormat="1" x14ac:dyDescent="0.2">
      <c r="A21" s="59">
        <f t="shared" si="1"/>
        <v>12</v>
      </c>
      <c r="B21" s="15" t="s">
        <v>68</v>
      </c>
      <c r="C21" s="15" t="s">
        <v>30</v>
      </c>
      <c r="D21" s="12" t="s">
        <v>3</v>
      </c>
      <c r="E21" s="123">
        <v>0.17699999999999999</v>
      </c>
      <c r="F21" s="42">
        <v>36000</v>
      </c>
      <c r="G21" s="49">
        <f t="shared" si="0"/>
        <v>6372</v>
      </c>
    </row>
    <row r="22" spans="1:7" s="6" customFormat="1" x14ac:dyDescent="0.2">
      <c r="A22" s="59">
        <f t="shared" si="1"/>
        <v>13</v>
      </c>
      <c r="B22" s="15" t="s">
        <v>68</v>
      </c>
      <c r="C22" s="15" t="s">
        <v>49</v>
      </c>
      <c r="D22" s="20" t="s">
        <v>35</v>
      </c>
      <c r="E22" s="123">
        <v>2</v>
      </c>
      <c r="F22" s="42">
        <v>2970</v>
      </c>
      <c r="G22" s="49">
        <f t="shared" si="0"/>
        <v>5940</v>
      </c>
    </row>
    <row r="23" spans="1:7" s="6" customFormat="1" x14ac:dyDescent="0.2">
      <c r="A23" s="59">
        <f t="shared" si="1"/>
        <v>14</v>
      </c>
      <c r="B23" s="15" t="s">
        <v>68</v>
      </c>
      <c r="C23" s="15" t="s">
        <v>67</v>
      </c>
      <c r="D23" s="20" t="s">
        <v>35</v>
      </c>
      <c r="E23" s="123">
        <v>2</v>
      </c>
      <c r="F23" s="42">
        <v>5522</v>
      </c>
      <c r="G23" s="49">
        <f t="shared" si="0"/>
        <v>11044</v>
      </c>
    </row>
    <row r="24" spans="1:7" s="6" customFormat="1" x14ac:dyDescent="0.2">
      <c r="A24" s="59">
        <f t="shared" si="1"/>
        <v>15</v>
      </c>
      <c r="B24" s="15" t="s">
        <v>68</v>
      </c>
      <c r="C24" s="15" t="s">
        <v>60</v>
      </c>
      <c r="D24" s="20" t="s">
        <v>35</v>
      </c>
      <c r="E24" s="123">
        <v>2</v>
      </c>
      <c r="F24" s="42">
        <v>3470</v>
      </c>
      <c r="G24" s="49">
        <f>ROUND(F24*E24,2)</f>
        <v>6940</v>
      </c>
    </row>
    <row r="25" spans="1:7" s="6" customFormat="1" x14ac:dyDescent="0.2">
      <c r="A25" s="59">
        <f t="shared" si="1"/>
        <v>16</v>
      </c>
      <c r="B25" s="15" t="s">
        <v>68</v>
      </c>
      <c r="C25" s="15" t="s">
        <v>61</v>
      </c>
      <c r="D25" s="20" t="s">
        <v>35</v>
      </c>
      <c r="E25" s="123">
        <v>2</v>
      </c>
      <c r="F25" s="42">
        <v>7030</v>
      </c>
      <c r="G25" s="49">
        <f>ROUND(F25*E25,2)</f>
        <v>14060</v>
      </c>
    </row>
    <row r="26" spans="1:7" s="6" customFormat="1" x14ac:dyDescent="0.2">
      <c r="A26" s="59">
        <f t="shared" si="1"/>
        <v>17</v>
      </c>
      <c r="B26" s="15" t="s">
        <v>68</v>
      </c>
      <c r="C26" s="15" t="s">
        <v>9</v>
      </c>
      <c r="D26" s="20" t="s">
        <v>10</v>
      </c>
      <c r="E26" s="123">
        <v>38</v>
      </c>
      <c r="F26" s="42">
        <v>500</v>
      </c>
      <c r="G26" s="49">
        <f>ROUND(F26*E26,2)</f>
        <v>19000</v>
      </c>
    </row>
    <row r="27" spans="1:7" s="6" customFormat="1" x14ac:dyDescent="0.2">
      <c r="A27" s="59">
        <f>A26+1</f>
        <v>18</v>
      </c>
      <c r="B27" s="15" t="s">
        <v>68</v>
      </c>
      <c r="C27" s="15" t="s">
        <v>58</v>
      </c>
      <c r="D27" s="20" t="s">
        <v>5</v>
      </c>
      <c r="E27" s="123">
        <v>2</v>
      </c>
      <c r="F27" s="42">
        <v>5011</v>
      </c>
      <c r="G27" s="49">
        <f t="shared" si="0"/>
        <v>10022</v>
      </c>
    </row>
    <row r="28" spans="1:7" s="6" customFormat="1" x14ac:dyDescent="0.2">
      <c r="A28" s="59">
        <f t="shared" si="1"/>
        <v>19</v>
      </c>
      <c r="B28" s="15" t="s">
        <v>68</v>
      </c>
      <c r="C28" s="16" t="s">
        <v>59</v>
      </c>
      <c r="D28" s="17" t="s">
        <v>5</v>
      </c>
      <c r="E28" s="124">
        <v>2</v>
      </c>
      <c r="F28" s="43">
        <v>6850</v>
      </c>
      <c r="G28" s="98">
        <f t="shared" si="0"/>
        <v>13700</v>
      </c>
    </row>
    <row r="29" spans="1:7" s="3" customFormat="1" ht="49.5" x14ac:dyDescent="0.2">
      <c r="A29" s="96">
        <f>A28+1</f>
        <v>20</v>
      </c>
      <c r="B29" s="9" t="s">
        <v>18</v>
      </c>
      <c r="C29" s="9" t="s">
        <v>84</v>
      </c>
      <c r="D29" s="10" t="s">
        <v>39</v>
      </c>
      <c r="E29" s="125">
        <v>4</v>
      </c>
      <c r="F29" s="39">
        <v>25000</v>
      </c>
      <c r="G29" s="97">
        <f t="shared" si="0"/>
        <v>100000</v>
      </c>
    </row>
    <row r="30" spans="1:7" s="3" customFormat="1" x14ac:dyDescent="0.2">
      <c r="A30" s="59">
        <f>A29+1</f>
        <v>21</v>
      </c>
      <c r="B30" s="15" t="s">
        <v>68</v>
      </c>
      <c r="C30" s="15" t="s">
        <v>62</v>
      </c>
      <c r="D30" s="12" t="s">
        <v>5</v>
      </c>
      <c r="E30" s="123">
        <v>4</v>
      </c>
      <c r="F30" s="42">
        <v>3200</v>
      </c>
      <c r="G30" s="49">
        <f t="shared" si="0"/>
        <v>12800</v>
      </c>
    </row>
    <row r="31" spans="1:7" s="3" customFormat="1" x14ac:dyDescent="0.2">
      <c r="A31" s="59">
        <f>A30+1</f>
        <v>22</v>
      </c>
      <c r="B31" s="15" t="s">
        <v>68</v>
      </c>
      <c r="C31" s="15" t="s">
        <v>63</v>
      </c>
      <c r="D31" s="12" t="s">
        <v>5</v>
      </c>
      <c r="E31" s="123">
        <v>4</v>
      </c>
      <c r="F31" s="42">
        <v>3200</v>
      </c>
      <c r="G31" s="49">
        <f t="shared" si="0"/>
        <v>12800</v>
      </c>
    </row>
    <row r="32" spans="1:7" s="3" customFormat="1" x14ac:dyDescent="0.2">
      <c r="A32" s="59">
        <f>A31+1</f>
        <v>23</v>
      </c>
      <c r="B32" s="15" t="s">
        <v>68</v>
      </c>
      <c r="C32" s="15" t="s">
        <v>6</v>
      </c>
      <c r="D32" s="12" t="s">
        <v>35</v>
      </c>
      <c r="E32" s="123">
        <v>4</v>
      </c>
      <c r="F32" s="42">
        <v>48600</v>
      </c>
      <c r="G32" s="49">
        <f t="shared" si="0"/>
        <v>194400</v>
      </c>
    </row>
    <row r="33" spans="1:7" s="3" customFormat="1" x14ac:dyDescent="0.2">
      <c r="A33" s="59">
        <f>A32+1</f>
        <v>24</v>
      </c>
      <c r="B33" s="15" t="s">
        <v>68</v>
      </c>
      <c r="C33" s="15" t="s">
        <v>50</v>
      </c>
      <c r="D33" s="12" t="s">
        <v>35</v>
      </c>
      <c r="E33" s="123">
        <v>2</v>
      </c>
      <c r="F33" s="42">
        <v>17600</v>
      </c>
      <c r="G33" s="49">
        <f t="shared" si="0"/>
        <v>35200</v>
      </c>
    </row>
    <row r="34" spans="1:7" s="3" customFormat="1" x14ac:dyDescent="0.2">
      <c r="A34" s="59">
        <f t="shared" ref="A34:A37" si="2">A33+1</f>
        <v>25</v>
      </c>
      <c r="B34" s="15" t="s">
        <v>68</v>
      </c>
      <c r="C34" s="15" t="s">
        <v>8</v>
      </c>
      <c r="D34" s="12" t="s">
        <v>35</v>
      </c>
      <c r="E34" s="123">
        <v>2</v>
      </c>
      <c r="F34" s="42">
        <v>2350</v>
      </c>
      <c r="G34" s="49">
        <f t="shared" si="0"/>
        <v>4700</v>
      </c>
    </row>
    <row r="35" spans="1:7" s="3" customFormat="1" x14ac:dyDescent="0.2">
      <c r="A35" s="59">
        <f>A34+1</f>
        <v>26</v>
      </c>
      <c r="B35" s="15" t="s">
        <v>68</v>
      </c>
      <c r="C35" s="15" t="s">
        <v>51</v>
      </c>
      <c r="D35" s="20" t="s">
        <v>3</v>
      </c>
      <c r="E35" s="123">
        <v>1.7999999999999999E-2</v>
      </c>
      <c r="F35" s="42">
        <v>35000</v>
      </c>
      <c r="G35" s="49">
        <f>ROUND(F35*E35,2)</f>
        <v>630</v>
      </c>
    </row>
    <row r="36" spans="1:7" s="3" customFormat="1" x14ac:dyDescent="0.2">
      <c r="A36" s="59">
        <f>A35+1</f>
        <v>27</v>
      </c>
      <c r="B36" s="15" t="s">
        <v>68</v>
      </c>
      <c r="C36" s="15" t="s">
        <v>46</v>
      </c>
      <c r="D36" s="20" t="s">
        <v>3</v>
      </c>
      <c r="E36" s="123">
        <v>6.0000000000000001E-3</v>
      </c>
      <c r="F36" s="42">
        <v>35000</v>
      </c>
      <c r="G36" s="49">
        <f t="shared" ref="G36:G37" si="3">ROUND(F36*E36,2)</f>
        <v>210</v>
      </c>
    </row>
    <row r="37" spans="1:7" s="3" customFormat="1" ht="17.25" thickBot="1" x14ac:dyDescent="0.25">
      <c r="A37" s="59">
        <f t="shared" si="2"/>
        <v>28</v>
      </c>
      <c r="B37" s="15" t="s">
        <v>68</v>
      </c>
      <c r="C37" s="23" t="s">
        <v>52</v>
      </c>
      <c r="D37" s="24" t="s">
        <v>3</v>
      </c>
      <c r="E37" s="126">
        <v>2.7E-2</v>
      </c>
      <c r="F37" s="42">
        <v>35000</v>
      </c>
      <c r="G37" s="50">
        <f t="shared" si="3"/>
        <v>945</v>
      </c>
    </row>
    <row r="38" spans="1:7" s="3" customFormat="1" x14ac:dyDescent="0.2">
      <c r="A38" s="54">
        <f t="shared" ref="A38:A45" si="4">A37+1</f>
        <v>29</v>
      </c>
      <c r="B38" s="21" t="s">
        <v>18</v>
      </c>
      <c r="C38" s="21" t="s">
        <v>53</v>
      </c>
      <c r="D38" s="22" t="s">
        <v>2</v>
      </c>
      <c r="E38" s="116">
        <f>0.08</f>
        <v>0.08</v>
      </c>
      <c r="F38" s="35">
        <v>800</v>
      </c>
      <c r="G38" s="36">
        <f t="shared" si="0"/>
        <v>64</v>
      </c>
    </row>
    <row r="39" spans="1:7" s="5" customFormat="1" ht="17.25" thickBot="1" x14ac:dyDescent="0.25">
      <c r="A39" s="55">
        <f t="shared" si="4"/>
        <v>30</v>
      </c>
      <c r="B39" s="11" t="s">
        <v>18</v>
      </c>
      <c r="C39" s="31" t="s">
        <v>7</v>
      </c>
      <c r="D39" s="32" t="s">
        <v>2</v>
      </c>
      <c r="E39" s="117">
        <v>0.08</v>
      </c>
      <c r="F39" s="37">
        <v>5039</v>
      </c>
      <c r="G39" s="38">
        <f t="shared" si="0"/>
        <v>403.12</v>
      </c>
    </row>
    <row r="40" spans="1:7" s="3" customFormat="1" ht="33" x14ac:dyDescent="0.2">
      <c r="A40" s="54">
        <f t="shared" si="4"/>
        <v>31</v>
      </c>
      <c r="B40" s="21" t="s">
        <v>18</v>
      </c>
      <c r="C40" s="21" t="s">
        <v>48</v>
      </c>
      <c r="D40" s="22" t="s">
        <v>2</v>
      </c>
      <c r="E40" s="116">
        <v>3.07</v>
      </c>
      <c r="F40" s="35">
        <v>3000</v>
      </c>
      <c r="G40" s="36">
        <f t="shared" si="0"/>
        <v>9210</v>
      </c>
    </row>
    <row r="41" spans="1:7" s="5" customFormat="1" ht="17.25" thickBot="1" x14ac:dyDescent="0.25">
      <c r="A41" s="55">
        <f t="shared" si="4"/>
        <v>32</v>
      </c>
      <c r="B41" s="11" t="s">
        <v>18</v>
      </c>
      <c r="C41" s="31" t="s">
        <v>11</v>
      </c>
      <c r="D41" s="32" t="s">
        <v>2</v>
      </c>
      <c r="E41" s="117">
        <v>3.12</v>
      </c>
      <c r="F41" s="37">
        <v>4652</v>
      </c>
      <c r="G41" s="38">
        <f t="shared" si="0"/>
        <v>14514.24</v>
      </c>
    </row>
    <row r="42" spans="1:7" s="3" customFormat="1" ht="33" x14ac:dyDescent="0.2">
      <c r="A42" s="54">
        <f t="shared" si="4"/>
        <v>33</v>
      </c>
      <c r="B42" s="21" t="s">
        <v>18</v>
      </c>
      <c r="C42" s="21" t="s">
        <v>31</v>
      </c>
      <c r="D42" s="22" t="s">
        <v>2</v>
      </c>
      <c r="E42" s="116">
        <v>0.88</v>
      </c>
      <c r="F42" s="35">
        <v>3000</v>
      </c>
      <c r="G42" s="36">
        <f t="shared" si="0"/>
        <v>2640</v>
      </c>
    </row>
    <row r="43" spans="1:7" s="5" customFormat="1" ht="17.25" thickBot="1" x14ac:dyDescent="0.25">
      <c r="A43" s="55">
        <f t="shared" si="4"/>
        <v>34</v>
      </c>
      <c r="B43" s="107" t="s">
        <v>18</v>
      </c>
      <c r="C43" s="31" t="s">
        <v>12</v>
      </c>
      <c r="D43" s="32" t="s">
        <v>2</v>
      </c>
      <c r="E43" s="117">
        <v>0.89</v>
      </c>
      <c r="F43" s="37">
        <v>4194</v>
      </c>
      <c r="G43" s="38">
        <f t="shared" si="0"/>
        <v>3732.66</v>
      </c>
    </row>
    <row r="44" spans="1:7" s="3" customFormat="1" ht="66.75" thickBot="1" x14ac:dyDescent="0.25">
      <c r="A44" s="57">
        <f t="shared" si="4"/>
        <v>35</v>
      </c>
      <c r="B44" s="11" t="s">
        <v>18</v>
      </c>
      <c r="C44" s="11" t="s">
        <v>79</v>
      </c>
      <c r="D44" s="12" t="s">
        <v>20</v>
      </c>
      <c r="E44" s="120">
        <v>69</v>
      </c>
      <c r="F44" s="40">
        <v>300</v>
      </c>
      <c r="G44" s="47">
        <f t="shared" si="0"/>
        <v>20700</v>
      </c>
    </row>
    <row r="45" spans="1:7" s="3" customFormat="1" ht="50.25" thickBot="1" x14ac:dyDescent="0.25">
      <c r="A45" s="56">
        <f t="shared" si="4"/>
        <v>36</v>
      </c>
      <c r="B45" s="18" t="s">
        <v>18</v>
      </c>
      <c r="C45" s="18" t="s">
        <v>13</v>
      </c>
      <c r="D45" s="19" t="s">
        <v>20</v>
      </c>
      <c r="E45" s="118">
        <v>146.6</v>
      </c>
      <c r="F45" s="45">
        <v>290</v>
      </c>
      <c r="G45" s="46">
        <f t="shared" si="0"/>
        <v>42514</v>
      </c>
    </row>
    <row r="46" spans="1:7" s="4" customFormat="1" ht="17.25" thickBot="1" x14ac:dyDescent="0.35">
      <c r="A46" s="64"/>
      <c r="B46" s="62"/>
      <c r="C46" s="61" t="s">
        <v>65</v>
      </c>
      <c r="D46" s="62"/>
      <c r="E46" s="127"/>
      <c r="F46" s="63"/>
      <c r="G46" s="65"/>
    </row>
    <row r="47" spans="1:7" s="3" customFormat="1" x14ac:dyDescent="0.2">
      <c r="A47" s="54">
        <f>A45+12</f>
        <v>48</v>
      </c>
      <c r="B47" s="21" t="s">
        <v>18</v>
      </c>
      <c r="C47" s="21" t="s">
        <v>19</v>
      </c>
      <c r="D47" s="22" t="s">
        <v>2</v>
      </c>
      <c r="E47" s="116">
        <v>0.9</v>
      </c>
      <c r="F47" s="35">
        <v>800</v>
      </c>
      <c r="G47" s="36">
        <f t="shared" si="0"/>
        <v>720</v>
      </c>
    </row>
    <row r="48" spans="1:7" s="5" customFormat="1" ht="17.25" thickBot="1" x14ac:dyDescent="0.25">
      <c r="A48" s="55">
        <f t="shared" ref="A48:A72" si="5">A47+1</f>
        <v>49</v>
      </c>
      <c r="B48" s="11" t="s">
        <v>18</v>
      </c>
      <c r="C48" s="31" t="s">
        <v>1</v>
      </c>
      <c r="D48" s="32" t="s">
        <v>2</v>
      </c>
      <c r="E48" s="117">
        <v>0.92</v>
      </c>
      <c r="F48" s="37">
        <v>4847</v>
      </c>
      <c r="G48" s="38">
        <f t="shared" ref="G48:G72" si="6">ROUND(F48*E48,2)</f>
        <v>4459.24</v>
      </c>
    </row>
    <row r="49" spans="1:7" s="3" customFormat="1" ht="33" x14ac:dyDescent="0.2">
      <c r="A49" s="54">
        <f t="shared" si="5"/>
        <v>50</v>
      </c>
      <c r="B49" s="21" t="s">
        <v>18</v>
      </c>
      <c r="C49" s="21" t="s">
        <v>85</v>
      </c>
      <c r="D49" s="22" t="s">
        <v>2</v>
      </c>
      <c r="E49" s="116">
        <f>E50+E51</f>
        <v>5.22</v>
      </c>
      <c r="F49" s="35">
        <f>F11</f>
        <v>6308.08</v>
      </c>
      <c r="G49" s="36">
        <f t="shared" si="6"/>
        <v>32928.18</v>
      </c>
    </row>
    <row r="50" spans="1:7" s="3" customFormat="1" x14ac:dyDescent="0.2">
      <c r="A50" s="57">
        <f t="shared" si="5"/>
        <v>51</v>
      </c>
      <c r="B50" s="11" t="s">
        <v>18</v>
      </c>
      <c r="C50" s="11" t="s">
        <v>32</v>
      </c>
      <c r="D50" s="12" t="s">
        <v>2</v>
      </c>
      <c r="E50" s="120">
        <v>1.36</v>
      </c>
      <c r="F50" s="40"/>
      <c r="G50" s="47"/>
    </row>
    <row r="51" spans="1:7" s="3" customFormat="1" x14ac:dyDescent="0.2">
      <c r="A51" s="57">
        <f t="shared" si="5"/>
        <v>52</v>
      </c>
      <c r="B51" s="11" t="s">
        <v>18</v>
      </c>
      <c r="C51" s="11" t="s">
        <v>33</v>
      </c>
      <c r="D51" s="12" t="s">
        <v>2</v>
      </c>
      <c r="E51" s="120">
        <v>3.86</v>
      </c>
      <c r="F51" s="40"/>
      <c r="G51" s="47"/>
    </row>
    <row r="52" spans="1:7" s="5" customFormat="1" x14ac:dyDescent="0.2">
      <c r="A52" s="58">
        <f t="shared" si="5"/>
        <v>53</v>
      </c>
      <c r="B52" s="11" t="s">
        <v>18</v>
      </c>
      <c r="C52" s="13" t="s">
        <v>55</v>
      </c>
      <c r="D52" s="14" t="s">
        <v>2</v>
      </c>
      <c r="E52" s="122">
        <v>5.3</v>
      </c>
      <c r="F52" s="41">
        <v>5170</v>
      </c>
      <c r="G52" s="48">
        <f t="shared" si="6"/>
        <v>27401</v>
      </c>
    </row>
    <row r="53" spans="1:7" s="3" customFormat="1" x14ac:dyDescent="0.2">
      <c r="A53" s="59">
        <f t="shared" si="5"/>
        <v>54</v>
      </c>
      <c r="B53" s="15" t="s">
        <v>68</v>
      </c>
      <c r="C53" s="15" t="s">
        <v>34</v>
      </c>
      <c r="D53" s="12" t="s">
        <v>3</v>
      </c>
      <c r="E53" s="123">
        <v>0.36599999999999999</v>
      </c>
      <c r="F53" s="42">
        <v>36000</v>
      </c>
      <c r="G53" s="49">
        <f t="shared" si="6"/>
        <v>13176</v>
      </c>
    </row>
    <row r="54" spans="1:7" s="6" customFormat="1" x14ac:dyDescent="0.2">
      <c r="A54" s="59">
        <f t="shared" si="5"/>
        <v>55</v>
      </c>
      <c r="B54" s="15" t="s">
        <v>68</v>
      </c>
      <c r="C54" s="15" t="s">
        <v>47</v>
      </c>
      <c r="D54" s="20" t="s">
        <v>3</v>
      </c>
      <c r="E54" s="123">
        <v>2.4E-2</v>
      </c>
      <c r="F54" s="42">
        <v>5200</v>
      </c>
      <c r="G54" s="49">
        <f t="shared" si="6"/>
        <v>124.8</v>
      </c>
    </row>
    <row r="55" spans="1:7" s="6" customFormat="1" ht="17.25" thickBot="1" x14ac:dyDescent="0.25">
      <c r="A55" s="60">
        <f t="shared" si="5"/>
        <v>56</v>
      </c>
      <c r="B55" s="15" t="s">
        <v>68</v>
      </c>
      <c r="C55" s="23" t="s">
        <v>46</v>
      </c>
      <c r="D55" s="24" t="s">
        <v>3</v>
      </c>
      <c r="E55" s="126">
        <v>4.0000000000000001E-3</v>
      </c>
      <c r="F55" s="44">
        <v>5200</v>
      </c>
      <c r="G55" s="50">
        <f t="shared" si="6"/>
        <v>20.8</v>
      </c>
    </row>
    <row r="56" spans="1:7" s="3" customFormat="1" ht="33.75" thickBot="1" x14ac:dyDescent="0.25">
      <c r="A56" s="56">
        <f t="shared" si="5"/>
        <v>57</v>
      </c>
      <c r="B56" s="18" t="s">
        <v>18</v>
      </c>
      <c r="C56" s="18" t="s">
        <v>80</v>
      </c>
      <c r="D56" s="19" t="s">
        <v>35</v>
      </c>
      <c r="E56" s="118">
        <v>12</v>
      </c>
      <c r="F56" s="45">
        <v>950</v>
      </c>
      <c r="G56" s="46">
        <f t="shared" si="6"/>
        <v>11400</v>
      </c>
    </row>
    <row r="57" spans="1:7" s="3" customFormat="1" ht="49.5" x14ac:dyDescent="0.2">
      <c r="A57" s="54">
        <f t="shared" si="5"/>
        <v>58</v>
      </c>
      <c r="B57" s="21" t="s">
        <v>18</v>
      </c>
      <c r="C57" s="21" t="s">
        <v>86</v>
      </c>
      <c r="D57" s="22" t="s">
        <v>2</v>
      </c>
      <c r="E57" s="116">
        <v>0.8</v>
      </c>
      <c r="F57" s="35">
        <v>8000</v>
      </c>
      <c r="G57" s="36">
        <f t="shared" si="6"/>
        <v>6400</v>
      </c>
    </row>
    <row r="58" spans="1:7" s="5" customFormat="1" x14ac:dyDescent="0.2">
      <c r="A58" s="58">
        <f t="shared" si="5"/>
        <v>59</v>
      </c>
      <c r="B58" s="11" t="s">
        <v>18</v>
      </c>
      <c r="C58" s="13" t="s">
        <v>55</v>
      </c>
      <c r="D58" s="14" t="s">
        <v>2</v>
      </c>
      <c r="E58" s="122">
        <v>0.81</v>
      </c>
      <c r="F58" s="41">
        <v>5170</v>
      </c>
      <c r="G58" s="48">
        <f t="shared" si="6"/>
        <v>4187.7</v>
      </c>
    </row>
    <row r="59" spans="1:7" s="3" customFormat="1" x14ac:dyDescent="0.2">
      <c r="A59" s="59">
        <f t="shared" si="5"/>
        <v>60</v>
      </c>
      <c r="B59" s="15" t="s">
        <v>68</v>
      </c>
      <c r="C59" s="15" t="s">
        <v>34</v>
      </c>
      <c r="D59" s="12" t="s">
        <v>3</v>
      </c>
      <c r="E59" s="123">
        <v>4.9000000000000002E-2</v>
      </c>
      <c r="F59" s="42">
        <v>36000</v>
      </c>
      <c r="G59" s="49">
        <f t="shared" si="6"/>
        <v>1764</v>
      </c>
    </row>
    <row r="60" spans="1:7" s="6" customFormat="1" ht="17.25" thickBot="1" x14ac:dyDescent="0.25">
      <c r="A60" s="60">
        <f t="shared" si="5"/>
        <v>61</v>
      </c>
      <c r="B60" s="23" t="s">
        <v>18</v>
      </c>
      <c r="C60" s="23" t="s">
        <v>36</v>
      </c>
      <c r="D60" s="24" t="s">
        <v>4</v>
      </c>
      <c r="E60" s="126">
        <v>6.0000000000000001E-3</v>
      </c>
      <c r="F60" s="44"/>
      <c r="G60" s="50">
        <f t="shared" si="6"/>
        <v>0</v>
      </c>
    </row>
    <row r="61" spans="1:7" s="3" customFormat="1" ht="49.5" x14ac:dyDescent="0.2">
      <c r="A61" s="54">
        <f t="shared" si="5"/>
        <v>62</v>
      </c>
      <c r="B61" s="21" t="s">
        <v>18</v>
      </c>
      <c r="C61" s="21" t="s">
        <v>87</v>
      </c>
      <c r="D61" s="22" t="s">
        <v>39</v>
      </c>
      <c r="E61" s="116">
        <v>1</v>
      </c>
      <c r="F61" s="35">
        <v>25000</v>
      </c>
      <c r="G61" s="36">
        <f t="shared" si="6"/>
        <v>25000</v>
      </c>
    </row>
    <row r="62" spans="1:7" s="3" customFormat="1" ht="33" x14ac:dyDescent="0.2">
      <c r="A62" s="57">
        <f t="shared" si="5"/>
        <v>63</v>
      </c>
      <c r="B62" s="11" t="s">
        <v>18</v>
      </c>
      <c r="C62" s="11" t="s">
        <v>38</v>
      </c>
      <c r="D62" s="12" t="s">
        <v>4</v>
      </c>
      <c r="E62" s="120">
        <v>2E-3</v>
      </c>
      <c r="F62" s="40" t="s">
        <v>40</v>
      </c>
      <c r="G62" s="47"/>
    </row>
    <row r="63" spans="1:7" s="3" customFormat="1" x14ac:dyDescent="0.2">
      <c r="A63" s="59">
        <f t="shared" si="5"/>
        <v>64</v>
      </c>
      <c r="B63" s="15" t="s">
        <v>68</v>
      </c>
      <c r="C63" s="15" t="s">
        <v>41</v>
      </c>
      <c r="D63" s="20" t="s">
        <v>5</v>
      </c>
      <c r="E63" s="128">
        <v>2</v>
      </c>
      <c r="F63" s="42">
        <v>1760</v>
      </c>
      <c r="G63" s="49">
        <f t="shared" si="6"/>
        <v>3520</v>
      </c>
    </row>
    <row r="64" spans="1:7" s="3" customFormat="1" x14ac:dyDescent="0.2">
      <c r="A64" s="59">
        <f t="shared" si="5"/>
        <v>65</v>
      </c>
      <c r="B64" s="15" t="s">
        <v>68</v>
      </c>
      <c r="C64" s="15" t="s">
        <v>42</v>
      </c>
      <c r="D64" s="20" t="s">
        <v>5</v>
      </c>
      <c r="E64" s="128">
        <v>2</v>
      </c>
      <c r="F64" s="42">
        <v>620</v>
      </c>
      <c r="G64" s="49">
        <f t="shared" si="6"/>
        <v>1240</v>
      </c>
    </row>
    <row r="65" spans="1:8" s="3" customFormat="1" x14ac:dyDescent="0.2">
      <c r="A65" s="59">
        <f t="shared" si="5"/>
        <v>66</v>
      </c>
      <c r="B65" s="15" t="s">
        <v>68</v>
      </c>
      <c r="C65" s="15" t="s">
        <v>14</v>
      </c>
      <c r="D65" s="20" t="s">
        <v>5</v>
      </c>
      <c r="E65" s="128">
        <v>1</v>
      </c>
      <c r="F65" s="42">
        <v>8190</v>
      </c>
      <c r="G65" s="49">
        <f t="shared" si="6"/>
        <v>8190</v>
      </c>
    </row>
    <row r="66" spans="1:8" s="3" customFormat="1" x14ac:dyDescent="0.2">
      <c r="A66" s="57">
        <f t="shared" si="5"/>
        <v>67</v>
      </c>
      <c r="B66" s="25" t="s">
        <v>18</v>
      </c>
      <c r="C66" s="25" t="s">
        <v>45</v>
      </c>
      <c r="D66" s="26" t="s">
        <v>3</v>
      </c>
      <c r="E66" s="129">
        <v>3.6999999999999998E-2</v>
      </c>
      <c r="F66" s="40" t="s">
        <v>40</v>
      </c>
      <c r="G66" s="47"/>
    </row>
    <row r="67" spans="1:8" s="3" customFormat="1" x14ac:dyDescent="0.2">
      <c r="A67" s="59">
        <f t="shared" si="5"/>
        <v>68</v>
      </c>
      <c r="B67" s="15" t="s">
        <v>68</v>
      </c>
      <c r="C67" s="27" t="s">
        <v>43</v>
      </c>
      <c r="D67" s="26" t="s">
        <v>3</v>
      </c>
      <c r="E67" s="130">
        <v>2.5000000000000001E-2</v>
      </c>
      <c r="F67" s="42">
        <v>35000</v>
      </c>
      <c r="G67" s="49">
        <f t="shared" si="6"/>
        <v>875</v>
      </c>
    </row>
    <row r="68" spans="1:8" s="3" customFormat="1" ht="17.25" thickBot="1" x14ac:dyDescent="0.25">
      <c r="A68" s="60">
        <f t="shared" si="5"/>
        <v>69</v>
      </c>
      <c r="B68" s="15" t="s">
        <v>68</v>
      </c>
      <c r="C68" s="28" t="s">
        <v>44</v>
      </c>
      <c r="D68" s="29" t="s">
        <v>35</v>
      </c>
      <c r="E68" s="131">
        <v>2</v>
      </c>
      <c r="F68" s="44">
        <v>3000</v>
      </c>
      <c r="G68" s="51">
        <f t="shared" si="6"/>
        <v>6000</v>
      </c>
    </row>
    <row r="69" spans="1:8" s="3" customFormat="1" x14ac:dyDescent="0.2">
      <c r="A69" s="54">
        <f t="shared" si="5"/>
        <v>70</v>
      </c>
      <c r="B69" s="21" t="s">
        <v>18</v>
      </c>
      <c r="C69" s="21" t="s">
        <v>37</v>
      </c>
      <c r="D69" s="22" t="s">
        <v>39</v>
      </c>
      <c r="E69" s="116">
        <v>1</v>
      </c>
      <c r="F69" s="35">
        <v>3000</v>
      </c>
      <c r="G69" s="36">
        <f t="shared" si="6"/>
        <v>3000</v>
      </c>
    </row>
    <row r="70" spans="1:8" s="3" customFormat="1" x14ac:dyDescent="0.2">
      <c r="A70" s="59">
        <f t="shared" si="5"/>
        <v>71</v>
      </c>
      <c r="B70" s="15" t="s">
        <v>68</v>
      </c>
      <c r="C70" s="15" t="s">
        <v>57</v>
      </c>
      <c r="D70" s="12" t="s">
        <v>35</v>
      </c>
      <c r="E70" s="123">
        <v>2</v>
      </c>
      <c r="F70" s="42">
        <v>6000</v>
      </c>
      <c r="G70" s="49">
        <f t="shared" si="6"/>
        <v>12000</v>
      </c>
    </row>
    <row r="71" spans="1:8" s="3" customFormat="1" ht="17.25" thickBot="1" x14ac:dyDescent="0.25">
      <c r="A71" s="60">
        <f t="shared" si="5"/>
        <v>72</v>
      </c>
      <c r="B71" s="15" t="s">
        <v>68</v>
      </c>
      <c r="C71" s="23" t="s">
        <v>15</v>
      </c>
      <c r="D71" s="33" t="s">
        <v>5</v>
      </c>
      <c r="E71" s="126">
        <v>8</v>
      </c>
      <c r="F71" s="44">
        <v>100</v>
      </c>
      <c r="G71" s="50">
        <f t="shared" si="6"/>
        <v>800</v>
      </c>
    </row>
    <row r="72" spans="1:8" s="3" customFormat="1" ht="33.75" thickBot="1" x14ac:dyDescent="0.25">
      <c r="A72" s="56">
        <f t="shared" si="5"/>
        <v>73</v>
      </c>
      <c r="B72" s="18" t="s">
        <v>18</v>
      </c>
      <c r="C72" s="18" t="s">
        <v>16</v>
      </c>
      <c r="D72" s="19" t="s">
        <v>20</v>
      </c>
      <c r="E72" s="118">
        <v>32.4</v>
      </c>
      <c r="F72" s="45">
        <v>290</v>
      </c>
      <c r="G72" s="46">
        <f t="shared" si="6"/>
        <v>9396</v>
      </c>
    </row>
    <row r="73" spans="1:8" s="3" customFormat="1" ht="17.25" thickBot="1" x14ac:dyDescent="0.25">
      <c r="A73" s="99"/>
      <c r="B73" s="100"/>
      <c r="C73" s="100"/>
      <c r="D73" s="101"/>
      <c r="E73" s="132"/>
      <c r="F73" s="102" t="s">
        <v>54</v>
      </c>
      <c r="G73" s="103">
        <f>SUM(G8:G72)</f>
        <v>1593617.78</v>
      </c>
    </row>
    <row r="74" spans="1:8" s="3" customFormat="1" ht="17.25" thickBot="1" x14ac:dyDescent="0.35">
      <c r="A74" s="99"/>
      <c r="B74" s="100"/>
      <c r="C74" s="112"/>
      <c r="D74" s="101"/>
      <c r="E74" s="132"/>
      <c r="F74" s="102" t="s">
        <v>69</v>
      </c>
      <c r="G74" s="103">
        <f>G75-G73</f>
        <v>-706697.34000000008</v>
      </c>
    </row>
    <row r="75" spans="1:8" s="3" customFormat="1" ht="17.25" thickBot="1" x14ac:dyDescent="0.25">
      <c r="A75" s="99"/>
      <c r="B75" s="100"/>
      <c r="C75" s="100"/>
      <c r="D75" s="101"/>
      <c r="E75" s="132"/>
      <c r="F75" s="102" t="s">
        <v>76</v>
      </c>
      <c r="G75" s="104">
        <f>G72+G69+G61+G58+G57+G56+G52+G47+G45+G44+G42+G40+G38+G29+G17+G11+G10+G8</f>
        <v>886920.44</v>
      </c>
    </row>
    <row r="76" spans="1:8" s="3" customFormat="1" ht="17.25" thickBot="1" x14ac:dyDescent="0.35">
      <c r="A76" s="99"/>
      <c r="B76" s="100"/>
      <c r="C76" s="112"/>
      <c r="D76" s="101"/>
      <c r="E76" s="132"/>
      <c r="F76" s="102" t="s">
        <v>56</v>
      </c>
      <c r="G76" s="103">
        <f>G75/1.18*0.18</f>
        <v>135292.94847457626</v>
      </c>
    </row>
    <row r="77" spans="1:8" s="3" customFormat="1" x14ac:dyDescent="0.3">
      <c r="A77" s="53"/>
      <c r="B77" s="108"/>
      <c r="C77" s="113"/>
      <c r="D77" s="30"/>
      <c r="E77" s="133"/>
      <c r="F77" s="52"/>
      <c r="G77" s="52"/>
    </row>
    <row r="78" spans="1:8" s="3" customFormat="1" ht="51" customHeight="1" x14ac:dyDescent="0.3">
      <c r="A78" s="53"/>
      <c r="B78" s="66" t="s">
        <v>66</v>
      </c>
      <c r="C78" s="113"/>
      <c r="D78" s="30"/>
      <c r="E78" s="133"/>
      <c r="F78" s="52"/>
      <c r="G78" s="52"/>
      <c r="H78" s="135"/>
    </row>
    <row r="79" spans="1:8" ht="409.6" customHeight="1" x14ac:dyDescent="0.2"/>
    <row r="80" spans="1:8" ht="409.6" customHeight="1" x14ac:dyDescent="0.2"/>
    <row r="81" ht="409.6" customHeight="1" x14ac:dyDescent="0.2"/>
    <row r="82" ht="409.6" customHeight="1" x14ac:dyDescent="0.2"/>
    <row r="95" ht="409.6" customHeight="1" x14ac:dyDescent="0.2"/>
    <row r="96" ht="409.6" customHeight="1" x14ac:dyDescent="0.2"/>
    <row r="97" ht="409.6" customHeight="1" x14ac:dyDescent="0.2"/>
  </sheetData>
  <mergeCells count="2">
    <mergeCell ref="C2:G2"/>
    <mergeCell ref="C1:G1"/>
  </mergeCells>
  <pageMargins left="0.43307086614173229" right="0.23622047244094491" top="0.43307086614173229" bottom="0.39370078740157483" header="0.23622047244094491" footer="0.19685039370078741"/>
  <pageSetup paperSize="9" scale="7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1</vt:lpstr>
      <vt:lpstr>'Прил 1'!Obj</vt:lpstr>
      <vt:lpstr>'Прил 1'!Obosn</vt:lpstr>
      <vt:lpstr>'Прил 1'!Область_печати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Uvarov Vitaliy</dc:creator>
  <cp:lastModifiedBy>Zaitseva Julia</cp:lastModifiedBy>
  <cp:lastPrinted>2015-04-17T11:18:41Z</cp:lastPrinted>
  <dcterms:created xsi:type="dcterms:W3CDTF">2002-02-11T05:58:42Z</dcterms:created>
  <dcterms:modified xsi:type="dcterms:W3CDTF">2015-06-30T11:38:09Z</dcterms:modified>
</cp:coreProperties>
</file>