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Лист1!$B$1:$M$76</definedName>
  </definedNames>
  <calcPr calcId="145621"/>
</workbook>
</file>

<file path=xl/calcChain.xml><?xml version="1.0" encoding="utf-8"?>
<calcChain xmlns="http://schemas.openxmlformats.org/spreadsheetml/2006/main">
  <c r="E56" i="1" l="1"/>
  <c r="C54" i="1" l="1"/>
  <c r="E54" i="1" s="1"/>
  <c r="C36" i="1" l="1"/>
  <c r="C35" i="1"/>
  <c r="C34" i="1"/>
  <c r="C33" i="1"/>
  <c r="C31" i="1"/>
  <c r="C30" i="1"/>
  <c r="C52" i="1" s="1"/>
  <c r="E52" i="1" s="1"/>
  <c r="C29" i="1"/>
  <c r="E37" i="1"/>
  <c r="C53" i="1" l="1"/>
  <c r="E53" i="1" s="1"/>
  <c r="C55" i="1"/>
  <c r="E55" i="1" s="1"/>
  <c r="C58" i="1"/>
  <c r="E58" i="1" s="1"/>
  <c r="C51" i="1"/>
  <c r="E51" i="1" s="1"/>
  <c r="C57" i="1"/>
  <c r="E57" i="1" s="1"/>
  <c r="K37" i="1"/>
  <c r="C37" i="1" s="1"/>
  <c r="K11" i="1"/>
  <c r="C11" i="1" s="1"/>
  <c r="K19" i="1"/>
  <c r="K14" i="1"/>
  <c r="K17" i="1" s="1"/>
  <c r="K18" i="1" s="1"/>
  <c r="C18" i="1" s="1"/>
  <c r="K3" i="1"/>
  <c r="K7" i="1" s="1"/>
  <c r="I19" i="1"/>
  <c r="I3" i="1"/>
  <c r="I6" i="1" s="1"/>
  <c r="I14" i="1"/>
  <c r="I16" i="1" s="1"/>
  <c r="G21" i="1"/>
  <c r="G22" i="1" s="1"/>
  <c r="C22" i="1" s="1"/>
  <c r="G14" i="1"/>
  <c r="G17" i="1" s="1"/>
  <c r="G3" i="1"/>
  <c r="G5" i="1" s="1"/>
  <c r="E19" i="1"/>
  <c r="E9" i="1"/>
  <c r="C9" i="1" s="1"/>
  <c r="E14" i="1"/>
  <c r="E16" i="1" s="1"/>
  <c r="E21" i="1"/>
  <c r="E23" i="1" s="1"/>
  <c r="E3" i="1"/>
  <c r="E7" i="1" s="1"/>
  <c r="C47" i="1" l="1"/>
  <c r="E47" i="1" s="1"/>
  <c r="C45" i="1"/>
  <c r="E45" i="1" s="1"/>
  <c r="C59" i="1"/>
  <c r="E59" i="1" s="1"/>
  <c r="C19" i="1"/>
  <c r="K5" i="1"/>
  <c r="I17" i="1"/>
  <c r="K6" i="1"/>
  <c r="K10" i="1"/>
  <c r="C10" i="1" s="1"/>
  <c r="I21" i="1"/>
  <c r="I26" i="1" s="1"/>
  <c r="K21" i="1"/>
  <c r="K16" i="1"/>
  <c r="I8" i="1"/>
  <c r="I24" i="1"/>
  <c r="I7" i="1"/>
  <c r="I5" i="1"/>
  <c r="G15" i="1"/>
  <c r="C15" i="1" s="1"/>
  <c r="G25" i="1"/>
  <c r="G12" i="1"/>
  <c r="G4" i="1"/>
  <c r="C4" i="1" s="1"/>
  <c r="G6" i="1"/>
  <c r="E6" i="1"/>
  <c r="E8" i="1"/>
  <c r="E17" i="1"/>
  <c r="G7" i="1"/>
  <c r="E5" i="1"/>
  <c r="G26" i="1"/>
  <c r="G16" i="1"/>
  <c r="C16" i="1" s="1"/>
  <c r="G23" i="1"/>
  <c r="G24" i="1"/>
  <c r="E24" i="1"/>
  <c r="E26" i="1"/>
  <c r="E25" i="1"/>
  <c r="C46" i="1" l="1"/>
  <c r="E46" i="1" s="1"/>
  <c r="C50" i="1"/>
  <c r="E50" i="1" s="1"/>
  <c r="C41" i="1"/>
  <c r="E41" i="1" s="1"/>
  <c r="C49" i="1"/>
  <c r="E49" i="1" s="1"/>
  <c r="C7" i="1"/>
  <c r="C8" i="1"/>
  <c r="C12" i="1"/>
  <c r="C5" i="1"/>
  <c r="C6" i="1"/>
  <c r="C17" i="1"/>
  <c r="I25" i="1"/>
  <c r="I23" i="1"/>
  <c r="K25" i="1"/>
  <c r="K24" i="1"/>
  <c r="C24" i="1" s="1"/>
  <c r="K23" i="1"/>
  <c r="K26" i="1"/>
  <c r="C26" i="1" s="1"/>
  <c r="C42" i="1" l="1"/>
  <c r="E42" i="1" s="1"/>
  <c r="C44" i="1"/>
  <c r="E44" i="1" s="1"/>
  <c r="C48" i="1"/>
  <c r="E48" i="1" s="1"/>
  <c r="C23" i="1"/>
  <c r="C25" i="1"/>
  <c r="E60" i="1" l="1"/>
  <c r="C43" i="1"/>
  <c r="E43" i="1" s="1"/>
</calcChain>
</file>

<file path=xl/sharedStrings.xml><?xml version="1.0" encoding="utf-8"?>
<sst xmlns="http://schemas.openxmlformats.org/spreadsheetml/2006/main" count="143" uniqueCount="48">
  <si>
    <t>Ванная</t>
  </si>
  <si>
    <t>Кухня</t>
  </si>
  <si>
    <t>Коридор</t>
  </si>
  <si>
    <t>Комната</t>
  </si>
  <si>
    <t>Инженерия</t>
  </si>
  <si>
    <t>Кафель, м2</t>
  </si>
  <si>
    <t>Грунтование, м2</t>
  </si>
  <si>
    <t>Шпатлевка, м2</t>
  </si>
  <si>
    <t>Покраска, м2</t>
  </si>
  <si>
    <t>Кафель фартук, м2</t>
  </si>
  <si>
    <t>Полы, м2</t>
  </si>
  <si>
    <t>Стены h=2720, м2</t>
  </si>
  <si>
    <t>Выравнивание, м2</t>
  </si>
  <si>
    <t>Плинтус ПВХ, м.п.</t>
  </si>
  <si>
    <t>Потолок, м2</t>
  </si>
  <si>
    <t>Вода холодная, м.п.</t>
  </si>
  <si>
    <t>Вода горячая, м.п.</t>
  </si>
  <si>
    <t>Вытяжка, м.п.</t>
  </si>
  <si>
    <t>Гидроизоляция, м2</t>
  </si>
  <si>
    <t>Канализация (40мм), м.п.</t>
  </si>
  <si>
    <t>Канализация (110мм), м.п.</t>
  </si>
  <si>
    <t>Дерево, м2</t>
  </si>
  <si>
    <t>Обои (дерево), м2</t>
  </si>
  <si>
    <t>Обои (кафель), м2</t>
  </si>
  <si>
    <t>Раковина, шт</t>
  </si>
  <si>
    <t>Горшок, шт</t>
  </si>
  <si>
    <t>Ванна 1700, шт</t>
  </si>
  <si>
    <t>Откосы, м2</t>
  </si>
  <si>
    <t>Всего</t>
  </si>
  <si>
    <t>Работы</t>
  </si>
  <si>
    <t>Стены, м2</t>
  </si>
  <si>
    <t>Цена за единицу, руб</t>
  </si>
  <si>
    <t>Стоимость, руб</t>
  </si>
  <si>
    <t>ИТОГИ</t>
  </si>
  <si>
    <t>Обои 1, м2</t>
  </si>
  <si>
    <t>Обои 2, м2</t>
  </si>
  <si>
    <t>Итоги:</t>
  </si>
  <si>
    <t>№</t>
  </si>
  <si>
    <t>Объем</t>
  </si>
  <si>
    <t>Гидроизоляция (обмазка), м2</t>
  </si>
  <si>
    <t>Шпатлевка (шпатлевание с ошкуриванием), м2</t>
  </si>
  <si>
    <t>Покраска (в два слоя), м2</t>
  </si>
  <si>
    <t>Кафель фартук (укладка с затиркой швов), м2</t>
  </si>
  <si>
    <t>Кафель (укладка на стенах и полах с затиркой швов), м2</t>
  </si>
  <si>
    <t>Выравнивание (самовыравнивающейся смесью), м2</t>
  </si>
  <si>
    <t>Цена может быть изменена только в связи с изменением объема работ по перечню.</t>
  </si>
  <si>
    <t>Все работы включают в себя дополнительные манипуляции и связанные дополнительные работы.</t>
  </si>
  <si>
    <t>Перечень может быть дополнен принципиально прочими типами работ (например, устройство гипсокартонных конструкций)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</si>
</sst>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="115" zoomScaleNormal="115" workbookViewId="0">
      <selection activeCell="F49" sqref="F49"/>
    </sheetView>
  </sheetViews>
  <sheetFormatPr defaultRowHeight="15" x14ac:dyDescent="0.25"/>
  <cols>
    <col min="1" max="1" width="3.42578125" style="4" bestFit="1" customWidth="1"/>
    <col min="2" max="2" width="27.7109375" style="9" customWidth="1"/>
    <col min="3" max="3" width="8.7109375" style="10" customWidth="1"/>
    <col min="4" max="4" width="25.42578125" style="10" customWidth="1"/>
    <col min="5" max="5" width="11.28515625" style="10" bestFit="1" customWidth="1"/>
    <col min="6" max="6" width="29.42578125" style="4" customWidth="1"/>
    <col min="7" max="7" width="6.140625" style="12" bestFit="1" customWidth="1"/>
    <col min="8" max="8" width="26.28515625" style="4" customWidth="1"/>
    <col min="9" max="9" width="6.140625" style="12" bestFit="1" customWidth="1"/>
    <col min="10" max="10" width="18.140625" style="4" bestFit="1" customWidth="1"/>
    <col min="11" max="11" width="6.140625" style="12" bestFit="1" customWidth="1"/>
    <col min="12" max="12" width="18.140625" style="4" bestFit="1" customWidth="1"/>
    <col min="13" max="13" width="6.140625" style="12" bestFit="1" customWidth="1"/>
    <col min="14" max="14" width="12.7109375" style="4" bestFit="1" customWidth="1"/>
    <col min="15" max="15" width="6.42578125" style="4" bestFit="1" customWidth="1"/>
    <col min="16" max="16" width="9.5703125" style="4" bestFit="1" customWidth="1"/>
    <col min="17" max="17" width="7.85546875" style="4" bestFit="1" customWidth="1"/>
    <col min="18" max="16384" width="9.140625" style="4"/>
  </cols>
  <sheetData>
    <row r="1" spans="2:13" x14ac:dyDescent="0.25">
      <c r="B1" s="13" t="s">
        <v>29</v>
      </c>
      <c r="C1" s="14" t="s">
        <v>38</v>
      </c>
      <c r="D1" s="13" t="s">
        <v>1</v>
      </c>
      <c r="E1" s="15"/>
      <c r="F1" s="13" t="s">
        <v>0</v>
      </c>
      <c r="G1" s="15"/>
      <c r="H1" s="13" t="s">
        <v>2</v>
      </c>
      <c r="I1" s="15"/>
      <c r="J1" s="13" t="s">
        <v>3</v>
      </c>
      <c r="K1" s="15"/>
      <c r="M1" s="4"/>
    </row>
    <row r="2" spans="2:13" x14ac:dyDescent="0.25">
      <c r="B2" s="1"/>
      <c r="C2" s="2"/>
      <c r="D2" s="1"/>
      <c r="E2" s="11"/>
      <c r="F2" s="1"/>
      <c r="G2" s="11"/>
      <c r="H2" s="1"/>
      <c r="I2" s="11"/>
      <c r="J2" s="1"/>
      <c r="K2" s="11"/>
      <c r="M2" s="4"/>
    </row>
    <row r="3" spans="2:13" x14ac:dyDescent="0.25">
      <c r="B3" s="5" t="s">
        <v>30</v>
      </c>
      <c r="C3" s="6"/>
      <c r="D3" s="7" t="s">
        <v>11</v>
      </c>
      <c r="E3" s="11">
        <f>((900+770+1670+420+990+250+150+1600+300+2809)*2720+1720*(2720-1670)+820*(2720-2100))/1000000</f>
        <v>29.130880000000001</v>
      </c>
      <c r="F3" s="7" t="s">
        <v>11</v>
      </c>
      <c r="G3" s="11">
        <f>((7680*2720)+(700*(2720-2100)))/1000000</f>
        <v>21.323599999999999</v>
      </c>
      <c r="H3" s="7" t="s">
        <v>11</v>
      </c>
      <c r="I3" s="11">
        <f>(7621*2720+(900+820+700+1080)*(2720-2100))/1000000</f>
        <v>22.89912</v>
      </c>
      <c r="J3" s="7" t="s">
        <v>11</v>
      </c>
      <c r="K3" s="11">
        <f>(14140*2720+(900+1960)*(2720-1670-760))/1000000</f>
        <v>39.290199999999999</v>
      </c>
      <c r="M3" s="4"/>
    </row>
    <row r="4" spans="2:13" x14ac:dyDescent="0.25">
      <c r="B4" s="1" t="s">
        <v>18</v>
      </c>
      <c r="C4" s="2">
        <f>E4+G4+I4+K4</f>
        <v>21.323599999999999</v>
      </c>
      <c r="D4" s="7"/>
      <c r="E4" s="11"/>
      <c r="F4" s="8" t="s">
        <v>18</v>
      </c>
      <c r="G4" s="11">
        <f>G3</f>
        <v>21.323599999999999</v>
      </c>
      <c r="H4" s="7"/>
      <c r="I4" s="11"/>
      <c r="J4" s="7"/>
      <c r="K4" s="11"/>
      <c r="M4" s="4"/>
    </row>
    <row r="5" spans="2:13" x14ac:dyDescent="0.25">
      <c r="B5" s="1" t="s">
        <v>6</v>
      </c>
      <c r="C5" s="2">
        <f>E5+G5+I5+K5</f>
        <v>112.6438</v>
      </c>
      <c r="D5" s="3" t="s">
        <v>6</v>
      </c>
      <c r="E5" s="11">
        <f>E3</f>
        <v>29.130880000000001</v>
      </c>
      <c r="F5" s="3" t="s">
        <v>6</v>
      </c>
      <c r="G5" s="11">
        <f>G3</f>
        <v>21.323599999999999</v>
      </c>
      <c r="H5" s="3" t="s">
        <v>6</v>
      </c>
      <c r="I5" s="11">
        <f>I3</f>
        <v>22.89912</v>
      </c>
      <c r="J5" s="3" t="s">
        <v>6</v>
      </c>
      <c r="K5" s="11">
        <f>K3</f>
        <v>39.290199999999999</v>
      </c>
      <c r="M5" s="4"/>
    </row>
    <row r="6" spans="2:13" x14ac:dyDescent="0.25">
      <c r="B6" s="1" t="s">
        <v>7</v>
      </c>
      <c r="C6" s="2">
        <f>E6+G6+I6+K6</f>
        <v>112.6438</v>
      </c>
      <c r="D6" s="3" t="s">
        <v>7</v>
      </c>
      <c r="E6" s="11">
        <f>E3</f>
        <v>29.130880000000001</v>
      </c>
      <c r="F6" s="3" t="s">
        <v>7</v>
      </c>
      <c r="G6" s="11">
        <f>G3</f>
        <v>21.323599999999999</v>
      </c>
      <c r="H6" s="3" t="s">
        <v>7</v>
      </c>
      <c r="I6" s="11">
        <f>I3</f>
        <v>22.89912</v>
      </c>
      <c r="J6" s="3" t="s">
        <v>7</v>
      </c>
      <c r="K6" s="11">
        <f>K3</f>
        <v>39.290199999999999</v>
      </c>
      <c r="M6" s="4"/>
    </row>
    <row r="7" spans="2:13" x14ac:dyDescent="0.25">
      <c r="B7" s="1" t="s">
        <v>6</v>
      </c>
      <c r="C7" s="2">
        <f>E7+G7+I7+K7</f>
        <v>112.6438</v>
      </c>
      <c r="D7" s="3" t="s">
        <v>6</v>
      </c>
      <c r="E7" s="11">
        <f>E3</f>
        <v>29.130880000000001</v>
      </c>
      <c r="F7" s="3" t="s">
        <v>6</v>
      </c>
      <c r="G7" s="11">
        <f>G3</f>
        <v>21.323599999999999</v>
      </c>
      <c r="H7" s="3" t="s">
        <v>6</v>
      </c>
      <c r="I7" s="11">
        <f>I3</f>
        <v>22.89912</v>
      </c>
      <c r="J7" s="3" t="s">
        <v>6</v>
      </c>
      <c r="K7" s="11">
        <f>K3</f>
        <v>39.290199999999999</v>
      </c>
      <c r="M7" s="4"/>
    </row>
    <row r="8" spans="2:13" x14ac:dyDescent="0.25">
      <c r="B8" s="1" t="s">
        <v>8</v>
      </c>
      <c r="C8" s="2">
        <f>E8+G8+I8+K8</f>
        <v>49.762</v>
      </c>
      <c r="D8" s="3" t="s">
        <v>8</v>
      </c>
      <c r="E8" s="11">
        <f>E3-E9</f>
        <v>26.862880000000001</v>
      </c>
      <c r="F8" s="3"/>
      <c r="G8" s="11"/>
      <c r="H8" s="3" t="s">
        <v>8</v>
      </c>
      <c r="I8" s="11">
        <f>I3</f>
        <v>22.89912</v>
      </c>
      <c r="J8" s="3"/>
      <c r="K8" s="11"/>
      <c r="M8" s="4"/>
    </row>
    <row r="9" spans="2:13" x14ac:dyDescent="0.25">
      <c r="B9" s="1" t="s">
        <v>9</v>
      </c>
      <c r="C9" s="2">
        <f>E9+G9+I9+K9</f>
        <v>2.2679999999999998</v>
      </c>
      <c r="D9" s="3" t="s">
        <v>9</v>
      </c>
      <c r="E9" s="11">
        <f>600*3780/1000000</f>
        <v>2.2679999999999998</v>
      </c>
      <c r="F9" s="3"/>
      <c r="G9" s="11"/>
      <c r="H9" s="3"/>
      <c r="I9" s="11"/>
      <c r="J9" s="3"/>
      <c r="K9" s="11"/>
      <c r="M9" s="4"/>
    </row>
    <row r="10" spans="2:13" x14ac:dyDescent="0.25">
      <c r="B10" s="1" t="s">
        <v>34</v>
      </c>
      <c r="C10" s="2">
        <f>E10+G10+I10+K10</f>
        <v>22.078039999999998</v>
      </c>
      <c r="D10" s="3"/>
      <c r="E10" s="11"/>
      <c r="F10" s="3"/>
      <c r="G10" s="11"/>
      <c r="H10" s="3"/>
      <c r="I10" s="11"/>
      <c r="J10" s="3" t="s">
        <v>23</v>
      </c>
      <c r="K10" s="11">
        <f>K3-K11</f>
        <v>22.078039999999998</v>
      </c>
      <c r="M10" s="4"/>
    </row>
    <row r="11" spans="2:13" x14ac:dyDescent="0.25">
      <c r="B11" s="1" t="s">
        <v>35</v>
      </c>
      <c r="C11" s="2">
        <f>E11+G11+I11+K11</f>
        <v>17.212160000000001</v>
      </c>
      <c r="D11" s="3"/>
      <c r="E11" s="11"/>
      <c r="F11" s="3"/>
      <c r="G11" s="11"/>
      <c r="H11" s="3"/>
      <c r="I11" s="11"/>
      <c r="J11" s="3" t="s">
        <v>22</v>
      </c>
      <c r="K11" s="11">
        <f>6328*2720/1000000</f>
        <v>17.212160000000001</v>
      </c>
      <c r="M11" s="4"/>
    </row>
    <row r="12" spans="2:13" x14ac:dyDescent="0.25">
      <c r="B12" s="1" t="s">
        <v>5</v>
      </c>
      <c r="C12" s="2">
        <f>E12+G12+I12+K10</f>
        <v>43.40164</v>
      </c>
      <c r="D12" s="3"/>
      <c r="E12" s="11"/>
      <c r="F12" s="3" t="s">
        <v>5</v>
      </c>
      <c r="G12" s="11">
        <f>G3</f>
        <v>21.323599999999999</v>
      </c>
      <c r="H12" s="3"/>
      <c r="I12" s="11"/>
      <c r="J12" s="3"/>
      <c r="K12" s="11"/>
      <c r="M12" s="4"/>
    </row>
    <row r="13" spans="2:13" x14ac:dyDescent="0.25">
      <c r="B13" s="1"/>
      <c r="C13" s="2"/>
      <c r="D13" s="3"/>
      <c r="E13" s="11"/>
      <c r="F13" s="3"/>
      <c r="G13" s="11"/>
      <c r="H13" s="3"/>
      <c r="I13" s="11"/>
      <c r="J13" s="3"/>
      <c r="K13" s="11"/>
      <c r="M13" s="4"/>
    </row>
    <row r="14" spans="2:13" x14ac:dyDescent="0.25">
      <c r="B14" s="5" t="s">
        <v>10</v>
      </c>
      <c r="C14" s="6"/>
      <c r="D14" s="7" t="s">
        <v>10</v>
      </c>
      <c r="E14" s="11">
        <f>9009600/1000000</f>
        <v>9.0096000000000007</v>
      </c>
      <c r="F14" s="7" t="s">
        <v>10</v>
      </c>
      <c r="G14" s="11">
        <f>3875200/1000000</f>
        <v>3.8752</v>
      </c>
      <c r="H14" s="7" t="s">
        <v>10</v>
      </c>
      <c r="I14" s="11">
        <f>4049776/1000000</f>
        <v>4.0497759999999996</v>
      </c>
      <c r="J14" s="7" t="s">
        <v>10</v>
      </c>
      <c r="K14" s="11">
        <f>16394625/1000000</f>
        <v>16.394625000000001</v>
      </c>
      <c r="M14" s="4"/>
    </row>
    <row r="15" spans="2:13" x14ac:dyDescent="0.25">
      <c r="B15" s="1" t="s">
        <v>18</v>
      </c>
      <c r="C15" s="2">
        <f>E15+G15+I15+K15</f>
        <v>3.8752</v>
      </c>
      <c r="D15" s="7"/>
      <c r="E15" s="11"/>
      <c r="F15" s="8" t="s">
        <v>18</v>
      </c>
      <c r="G15" s="11">
        <f>G14</f>
        <v>3.8752</v>
      </c>
      <c r="H15" s="7"/>
      <c r="I15" s="11"/>
      <c r="J15" s="7"/>
      <c r="K15" s="11"/>
      <c r="M15" s="4"/>
    </row>
    <row r="16" spans="2:13" x14ac:dyDescent="0.25">
      <c r="B16" s="1" t="s">
        <v>12</v>
      </c>
      <c r="C16" s="2">
        <f>E16+G16+I16+K16</f>
        <v>33.329200999999998</v>
      </c>
      <c r="D16" s="3" t="s">
        <v>12</v>
      </c>
      <c r="E16" s="11">
        <f>E14</f>
        <v>9.0096000000000007</v>
      </c>
      <c r="F16" s="3" t="s">
        <v>12</v>
      </c>
      <c r="G16" s="11">
        <f>G14</f>
        <v>3.8752</v>
      </c>
      <c r="H16" s="3" t="s">
        <v>12</v>
      </c>
      <c r="I16" s="11">
        <f>I14</f>
        <v>4.0497759999999996</v>
      </c>
      <c r="J16" s="3" t="s">
        <v>12</v>
      </c>
      <c r="K16" s="11">
        <f>K14</f>
        <v>16.394625000000001</v>
      </c>
      <c r="M16" s="4"/>
    </row>
    <row r="17" spans="2:13" x14ac:dyDescent="0.25">
      <c r="B17" s="1" t="s">
        <v>5</v>
      </c>
      <c r="C17" s="2">
        <f>E17+G17+I17+K17</f>
        <v>27.123277000000002</v>
      </c>
      <c r="D17" s="3" t="s">
        <v>5</v>
      </c>
      <c r="E17" s="11">
        <f>E14</f>
        <v>9.0096000000000007</v>
      </c>
      <c r="F17" s="3" t="s">
        <v>5</v>
      </c>
      <c r="G17" s="11">
        <f>G14</f>
        <v>3.8752</v>
      </c>
      <c r="H17" s="3" t="s">
        <v>5</v>
      </c>
      <c r="I17" s="11">
        <f>I14</f>
        <v>4.0497759999999996</v>
      </c>
      <c r="J17" s="3" t="s">
        <v>5</v>
      </c>
      <c r="K17" s="11">
        <f>K14-6205924/1000000</f>
        <v>10.188701000000002</v>
      </c>
      <c r="M17" s="4"/>
    </row>
    <row r="18" spans="2:13" x14ac:dyDescent="0.25">
      <c r="B18" s="1" t="s">
        <v>21</v>
      </c>
      <c r="C18" s="2">
        <f>E18+G18+I18+K18</f>
        <v>6.2059239999999996</v>
      </c>
      <c r="D18" s="3"/>
      <c r="E18" s="11"/>
      <c r="F18" s="3"/>
      <c r="G18" s="11"/>
      <c r="H18" s="3"/>
      <c r="I18" s="11"/>
      <c r="J18" s="3" t="s">
        <v>21</v>
      </c>
      <c r="K18" s="11">
        <f>K14-K17</f>
        <v>6.2059239999999996</v>
      </c>
      <c r="M18" s="4"/>
    </row>
    <row r="19" spans="2:13" x14ac:dyDescent="0.25">
      <c r="B19" s="1" t="s">
        <v>13</v>
      </c>
      <c r="C19" s="2">
        <f>E19+G19+I19+K19</f>
        <v>29.561</v>
      </c>
      <c r="D19" s="3" t="s">
        <v>13</v>
      </c>
      <c r="E19" s="11">
        <f>(11580-3780)/1000</f>
        <v>7.8</v>
      </c>
      <c r="F19" s="3"/>
      <c r="G19" s="11"/>
      <c r="H19" s="3" t="s">
        <v>13</v>
      </c>
      <c r="I19" s="11">
        <f>7621/1000</f>
        <v>7.6210000000000004</v>
      </c>
      <c r="J19" s="3" t="s">
        <v>13</v>
      </c>
      <c r="K19" s="11">
        <f>14140/1000</f>
        <v>14.14</v>
      </c>
      <c r="M19" s="4"/>
    </row>
    <row r="20" spans="2:13" x14ac:dyDescent="0.25">
      <c r="B20" s="1"/>
      <c r="C20" s="2"/>
      <c r="D20" s="3"/>
      <c r="E20" s="11"/>
      <c r="F20" s="3"/>
      <c r="G20" s="11"/>
      <c r="H20" s="3"/>
      <c r="I20" s="11"/>
      <c r="J20" s="3"/>
      <c r="K20" s="11"/>
      <c r="M20" s="4"/>
    </row>
    <row r="21" spans="2:13" x14ac:dyDescent="0.25">
      <c r="B21" s="5" t="s">
        <v>14</v>
      </c>
      <c r="C21" s="6"/>
      <c r="D21" s="7" t="s">
        <v>14</v>
      </c>
      <c r="E21" s="11">
        <f>9009600/1000000</f>
        <v>9.0096000000000007</v>
      </c>
      <c r="F21" s="7" t="s">
        <v>14</v>
      </c>
      <c r="G21" s="11">
        <f>3875200/1000000</f>
        <v>3.8752</v>
      </c>
      <c r="H21" s="7" t="s">
        <v>14</v>
      </c>
      <c r="I21" s="11">
        <f>I14</f>
        <v>4.0497759999999996</v>
      </c>
      <c r="J21" s="7" t="s">
        <v>14</v>
      </c>
      <c r="K21" s="11">
        <f>K14</f>
        <v>16.394625000000001</v>
      </c>
      <c r="M21" s="4"/>
    </row>
    <row r="22" spans="2:13" x14ac:dyDescent="0.25">
      <c r="B22" s="1" t="s">
        <v>18</v>
      </c>
      <c r="C22" s="2">
        <f>E22+G22+I22+K22</f>
        <v>3.8752</v>
      </c>
      <c r="D22" s="7"/>
      <c r="E22" s="11"/>
      <c r="F22" s="8" t="s">
        <v>18</v>
      </c>
      <c r="G22" s="11">
        <f>G21</f>
        <v>3.8752</v>
      </c>
      <c r="H22" s="7"/>
      <c r="I22" s="11"/>
      <c r="J22" s="7"/>
      <c r="K22" s="11"/>
      <c r="M22" s="4"/>
    </row>
    <row r="23" spans="2:13" x14ac:dyDescent="0.25">
      <c r="B23" s="1" t="s">
        <v>6</v>
      </c>
      <c r="C23" s="2">
        <f>E23+G23+I23+K23</f>
        <v>33.329200999999998</v>
      </c>
      <c r="D23" s="3" t="s">
        <v>6</v>
      </c>
      <c r="E23" s="11">
        <f>E21</f>
        <v>9.0096000000000007</v>
      </c>
      <c r="F23" s="3" t="s">
        <v>6</v>
      </c>
      <c r="G23" s="11">
        <f>G21</f>
        <v>3.8752</v>
      </c>
      <c r="H23" s="3" t="s">
        <v>6</v>
      </c>
      <c r="I23" s="11">
        <f>I21</f>
        <v>4.0497759999999996</v>
      </c>
      <c r="J23" s="3" t="s">
        <v>6</v>
      </c>
      <c r="K23" s="11">
        <f>K21</f>
        <v>16.394625000000001</v>
      </c>
      <c r="M23" s="4"/>
    </row>
    <row r="24" spans="2:13" x14ac:dyDescent="0.25">
      <c r="B24" s="1" t="s">
        <v>7</v>
      </c>
      <c r="C24" s="2">
        <f>E24+G24+I24+K24</f>
        <v>33.329200999999998</v>
      </c>
      <c r="D24" s="3" t="s">
        <v>7</v>
      </c>
      <c r="E24" s="11">
        <f>E21</f>
        <v>9.0096000000000007</v>
      </c>
      <c r="F24" s="3" t="s">
        <v>7</v>
      </c>
      <c r="G24" s="11">
        <f>G21</f>
        <v>3.8752</v>
      </c>
      <c r="H24" s="3" t="s">
        <v>7</v>
      </c>
      <c r="I24" s="11">
        <f>I21</f>
        <v>4.0497759999999996</v>
      </c>
      <c r="J24" s="3" t="s">
        <v>7</v>
      </c>
      <c r="K24" s="11">
        <f>K21</f>
        <v>16.394625000000001</v>
      </c>
      <c r="M24" s="4"/>
    </row>
    <row r="25" spans="2:13" x14ac:dyDescent="0.25">
      <c r="B25" s="1" t="s">
        <v>6</v>
      </c>
      <c r="C25" s="2">
        <f>E25+G25+I25+K25</f>
        <v>33.329200999999998</v>
      </c>
      <c r="D25" s="3" t="s">
        <v>6</v>
      </c>
      <c r="E25" s="11">
        <f>E21</f>
        <v>9.0096000000000007</v>
      </c>
      <c r="F25" s="3" t="s">
        <v>6</v>
      </c>
      <c r="G25" s="11">
        <f>G21</f>
        <v>3.8752</v>
      </c>
      <c r="H25" s="3" t="s">
        <v>6</v>
      </c>
      <c r="I25" s="11">
        <f>I21</f>
        <v>4.0497759999999996</v>
      </c>
      <c r="J25" s="3" t="s">
        <v>6</v>
      </c>
      <c r="K25" s="11">
        <f>K21</f>
        <v>16.394625000000001</v>
      </c>
      <c r="M25" s="4"/>
    </row>
    <row r="26" spans="2:13" x14ac:dyDescent="0.25">
      <c r="B26" s="1" t="s">
        <v>8</v>
      </c>
      <c r="C26" s="2">
        <f>E26+G26+I26+K26</f>
        <v>33.329200999999998</v>
      </c>
      <c r="D26" s="3" t="s">
        <v>8</v>
      </c>
      <c r="E26" s="11">
        <f>E21</f>
        <v>9.0096000000000007</v>
      </c>
      <c r="F26" s="3" t="s">
        <v>8</v>
      </c>
      <c r="G26" s="11">
        <f>G21</f>
        <v>3.8752</v>
      </c>
      <c r="H26" s="3" t="s">
        <v>8</v>
      </c>
      <c r="I26" s="11">
        <f>I21</f>
        <v>4.0497759999999996</v>
      </c>
      <c r="J26" s="3" t="s">
        <v>8</v>
      </c>
      <c r="K26" s="11">
        <f>K21</f>
        <v>16.394625000000001</v>
      </c>
      <c r="M26" s="4"/>
    </row>
    <row r="27" spans="2:13" x14ac:dyDescent="0.25">
      <c r="B27" s="1"/>
      <c r="C27" s="2"/>
      <c r="D27" s="3"/>
      <c r="E27" s="11"/>
      <c r="F27" s="3"/>
      <c r="G27" s="11"/>
      <c r="H27" s="3"/>
      <c r="I27" s="11"/>
      <c r="J27" s="3"/>
      <c r="K27" s="11"/>
      <c r="M27" s="4"/>
    </row>
    <row r="28" spans="2:13" x14ac:dyDescent="0.25">
      <c r="B28" s="5" t="s">
        <v>4</v>
      </c>
      <c r="C28" s="6"/>
      <c r="D28" s="7" t="s">
        <v>4</v>
      </c>
      <c r="E28" s="11">
        <v>1.5</v>
      </c>
      <c r="F28" s="7" t="s">
        <v>4</v>
      </c>
      <c r="G28" s="11"/>
      <c r="H28" s="3"/>
      <c r="I28" s="11"/>
      <c r="J28" s="3"/>
      <c r="K28" s="11"/>
      <c r="M28" s="4"/>
    </row>
    <row r="29" spans="2:13" x14ac:dyDescent="0.25">
      <c r="B29" s="1" t="s">
        <v>15</v>
      </c>
      <c r="C29" s="2">
        <f>E29+G29+I29+K29</f>
        <v>5.5</v>
      </c>
      <c r="D29" s="3" t="s">
        <v>15</v>
      </c>
      <c r="E29" s="11">
        <v>1.5</v>
      </c>
      <c r="F29" s="3" t="s">
        <v>15</v>
      </c>
      <c r="G29" s="11">
        <v>4</v>
      </c>
      <c r="H29" s="3"/>
      <c r="I29" s="11"/>
      <c r="J29" s="3"/>
      <c r="K29" s="11"/>
      <c r="M29" s="4"/>
    </row>
    <row r="30" spans="2:13" x14ac:dyDescent="0.25">
      <c r="B30" s="1" t="s">
        <v>16</v>
      </c>
      <c r="C30" s="2">
        <f>E30+G30+I30+K30</f>
        <v>5.5</v>
      </c>
      <c r="D30" s="3" t="s">
        <v>16</v>
      </c>
      <c r="E30" s="11">
        <v>1.5</v>
      </c>
      <c r="F30" s="3" t="s">
        <v>16</v>
      </c>
      <c r="G30" s="11">
        <v>4</v>
      </c>
      <c r="H30" s="3"/>
      <c r="I30" s="11"/>
      <c r="J30" s="3"/>
      <c r="K30" s="11"/>
      <c r="M30" s="4"/>
    </row>
    <row r="31" spans="2:13" x14ac:dyDescent="0.25">
      <c r="B31" s="1" t="s">
        <v>19</v>
      </c>
      <c r="C31" s="2">
        <f>E31+G31+I31+K31</f>
        <v>5.7</v>
      </c>
      <c r="D31" s="3" t="s">
        <v>19</v>
      </c>
      <c r="E31" s="11">
        <v>1.7</v>
      </c>
      <c r="F31" s="3" t="s">
        <v>19</v>
      </c>
      <c r="G31" s="11">
        <v>4</v>
      </c>
      <c r="H31" s="3"/>
      <c r="I31" s="11"/>
      <c r="J31" s="3"/>
      <c r="K31" s="11"/>
      <c r="M31" s="4"/>
    </row>
    <row r="32" spans="2:13" x14ac:dyDescent="0.25">
      <c r="B32" s="1" t="s">
        <v>17</v>
      </c>
      <c r="C32" s="2">
        <v>1</v>
      </c>
      <c r="D32" s="3" t="s">
        <v>17</v>
      </c>
      <c r="E32" s="11"/>
      <c r="F32" s="3"/>
      <c r="G32" s="11"/>
      <c r="H32" s="3"/>
      <c r="I32" s="11"/>
      <c r="J32" s="3"/>
      <c r="K32" s="11"/>
      <c r="M32" s="4"/>
    </row>
    <row r="33" spans="1:13" x14ac:dyDescent="0.25">
      <c r="B33" s="1" t="s">
        <v>20</v>
      </c>
      <c r="C33" s="2">
        <f>E33+G33+I33+K33</f>
        <v>0.6</v>
      </c>
      <c r="D33" s="3"/>
      <c r="E33" s="11"/>
      <c r="F33" s="3" t="s">
        <v>20</v>
      </c>
      <c r="G33" s="11">
        <v>0.6</v>
      </c>
      <c r="H33" s="3"/>
      <c r="I33" s="11"/>
      <c r="J33" s="3"/>
      <c r="K33" s="11"/>
      <c r="M33" s="4"/>
    </row>
    <row r="34" spans="1:13" x14ac:dyDescent="0.25">
      <c r="B34" s="1" t="s">
        <v>24</v>
      </c>
      <c r="C34" s="2">
        <f>E34+G34+I34+K34</f>
        <v>1</v>
      </c>
      <c r="D34" s="3"/>
      <c r="E34" s="11"/>
      <c r="F34" s="3" t="s">
        <v>24</v>
      </c>
      <c r="G34" s="11">
        <v>1</v>
      </c>
      <c r="H34" s="3"/>
      <c r="I34" s="11"/>
      <c r="J34" s="3"/>
      <c r="K34" s="11"/>
      <c r="M34" s="4"/>
    </row>
    <row r="35" spans="1:13" x14ac:dyDescent="0.25">
      <c r="B35" s="1" t="s">
        <v>26</v>
      </c>
      <c r="C35" s="2">
        <f>E35+G35+I35+K35</f>
        <v>1</v>
      </c>
      <c r="D35" s="3"/>
      <c r="E35" s="11"/>
      <c r="F35" s="3" t="s">
        <v>26</v>
      </c>
      <c r="G35" s="11">
        <v>1</v>
      </c>
      <c r="H35" s="3"/>
      <c r="I35" s="11"/>
      <c r="J35" s="3"/>
      <c r="K35" s="11"/>
      <c r="M35" s="4"/>
    </row>
    <row r="36" spans="1:13" x14ac:dyDescent="0.25">
      <c r="B36" s="1" t="s">
        <v>25</v>
      </c>
      <c r="C36" s="2">
        <f>E36+G36+I36+K36</f>
        <v>1</v>
      </c>
      <c r="D36" s="3"/>
      <c r="E36" s="11"/>
      <c r="F36" s="3" t="s">
        <v>25</v>
      </c>
      <c r="G36" s="11">
        <v>1</v>
      </c>
      <c r="H36" s="3"/>
      <c r="I36" s="11"/>
      <c r="J36" s="3"/>
      <c r="K36" s="11"/>
      <c r="M36" s="4"/>
    </row>
    <row r="37" spans="1:13" x14ac:dyDescent="0.25">
      <c r="B37" s="5" t="s">
        <v>27</v>
      </c>
      <c r="C37" s="2">
        <f>E37+G37+I37+K37</f>
        <v>5.9399999999999995</v>
      </c>
      <c r="D37" s="7" t="s">
        <v>27</v>
      </c>
      <c r="E37" s="11">
        <f>(1720+1670+1670)*500/1000000</f>
        <v>2.5299999999999998</v>
      </c>
      <c r="F37" s="3"/>
      <c r="G37" s="11"/>
      <c r="H37" s="3"/>
      <c r="I37" s="11"/>
      <c r="J37" s="7" t="s">
        <v>27</v>
      </c>
      <c r="K37" s="11">
        <f>(1670+760+1670+760+1960)*500/1000000</f>
        <v>3.41</v>
      </c>
      <c r="M37" s="4"/>
    </row>
    <row r="39" spans="1:13" x14ac:dyDescent="0.25">
      <c r="B39" s="16" t="s">
        <v>33</v>
      </c>
      <c r="C39" s="16"/>
    </row>
    <row r="40" spans="1:13" ht="30" x14ac:dyDescent="0.25">
      <c r="A40" s="13" t="s">
        <v>37</v>
      </c>
      <c r="B40" s="13" t="s">
        <v>29</v>
      </c>
      <c r="C40" s="14" t="s">
        <v>28</v>
      </c>
      <c r="D40" s="14" t="s">
        <v>31</v>
      </c>
      <c r="E40" s="14" t="s">
        <v>32</v>
      </c>
    </row>
    <row r="41" spans="1:13" ht="30" x14ac:dyDescent="0.25">
      <c r="A41" s="21">
        <v>1</v>
      </c>
      <c r="B41" s="23" t="s">
        <v>39</v>
      </c>
      <c r="C41" s="22">
        <f>C4+C15+C22</f>
        <v>29.073999999999998</v>
      </c>
      <c r="D41" s="22">
        <v>50</v>
      </c>
      <c r="E41" s="22">
        <f>C41*D41</f>
        <v>1453.6999999999998</v>
      </c>
    </row>
    <row r="42" spans="1:13" ht="30" x14ac:dyDescent="0.25">
      <c r="A42" s="21">
        <v>2</v>
      </c>
      <c r="B42" s="23" t="s">
        <v>40</v>
      </c>
      <c r="C42" s="22">
        <f>C6+C24</f>
        <v>145.97300100000001</v>
      </c>
      <c r="D42" s="22">
        <v>70</v>
      </c>
      <c r="E42" s="22">
        <f t="shared" ref="E42:E59" si="0">C42*D42</f>
        <v>10218.110070000001</v>
      </c>
    </row>
    <row r="43" spans="1:13" x14ac:dyDescent="0.25">
      <c r="A43" s="21">
        <v>3</v>
      </c>
      <c r="B43" s="23" t="s">
        <v>6</v>
      </c>
      <c r="C43" s="22">
        <f>C5+C7+C23+C25</f>
        <v>291.94600200000002</v>
      </c>
      <c r="D43" s="22">
        <v>25</v>
      </c>
      <c r="E43" s="22">
        <f t="shared" si="0"/>
        <v>7298.6500500000002</v>
      </c>
    </row>
    <row r="44" spans="1:13" x14ac:dyDescent="0.25">
      <c r="A44" s="21">
        <v>4</v>
      </c>
      <c r="B44" s="23" t="s">
        <v>41</v>
      </c>
      <c r="C44" s="22">
        <f>C8+C26</f>
        <v>83.091200999999998</v>
      </c>
      <c r="D44" s="22">
        <v>50</v>
      </c>
      <c r="E44" s="22">
        <f t="shared" si="0"/>
        <v>4154.56005</v>
      </c>
    </row>
    <row r="45" spans="1:13" ht="30" x14ac:dyDescent="0.25">
      <c r="A45" s="21">
        <v>5</v>
      </c>
      <c r="B45" s="23" t="s">
        <v>42</v>
      </c>
      <c r="C45" s="22">
        <f>C9</f>
        <v>2.2679999999999998</v>
      </c>
      <c r="D45" s="22">
        <v>500</v>
      </c>
      <c r="E45" s="22">
        <f t="shared" si="0"/>
        <v>1134</v>
      </c>
    </row>
    <row r="46" spans="1:13" x14ac:dyDescent="0.25">
      <c r="A46" s="21">
        <v>6</v>
      </c>
      <c r="B46" s="23" t="s">
        <v>34</v>
      </c>
      <c r="C46" s="22">
        <f>C10</f>
        <v>22.078039999999998</v>
      </c>
      <c r="D46" s="22">
        <v>100</v>
      </c>
      <c r="E46" s="22">
        <f t="shared" si="0"/>
        <v>2207.8039999999996</v>
      </c>
    </row>
    <row r="47" spans="1:13" x14ac:dyDescent="0.25">
      <c r="A47" s="21">
        <v>7</v>
      </c>
      <c r="B47" s="23" t="s">
        <v>35</v>
      </c>
      <c r="C47" s="22">
        <f>C11</f>
        <v>17.212160000000001</v>
      </c>
      <c r="D47" s="22">
        <v>100</v>
      </c>
      <c r="E47" s="22">
        <f t="shared" si="0"/>
        <v>1721.2160000000001</v>
      </c>
    </row>
    <row r="48" spans="1:13" ht="30" x14ac:dyDescent="0.25">
      <c r="A48" s="21">
        <v>8</v>
      </c>
      <c r="B48" s="23" t="s">
        <v>43</v>
      </c>
      <c r="C48" s="22">
        <f>C12+C17</f>
        <v>70.524917000000002</v>
      </c>
      <c r="D48" s="22">
        <v>500</v>
      </c>
      <c r="E48" s="22">
        <f t="shared" si="0"/>
        <v>35262.458500000001</v>
      </c>
    </row>
    <row r="49" spans="1:5" ht="45" x14ac:dyDescent="0.25">
      <c r="A49" s="21">
        <v>9</v>
      </c>
      <c r="B49" s="23" t="s">
        <v>44</v>
      </c>
      <c r="C49" s="22">
        <f>C16</f>
        <v>33.329200999999998</v>
      </c>
      <c r="D49" s="22">
        <v>130</v>
      </c>
      <c r="E49" s="22">
        <f t="shared" si="0"/>
        <v>4332.7961299999997</v>
      </c>
    </row>
    <row r="50" spans="1:5" x14ac:dyDescent="0.25">
      <c r="A50" s="21">
        <v>10</v>
      </c>
      <c r="B50" s="23" t="s">
        <v>13</v>
      </c>
      <c r="C50" s="22">
        <f>C19</f>
        <v>29.561</v>
      </c>
      <c r="D50" s="22">
        <v>80</v>
      </c>
      <c r="E50" s="22">
        <f t="shared" si="0"/>
        <v>2364.88</v>
      </c>
    </row>
    <row r="51" spans="1:5" x14ac:dyDescent="0.25">
      <c r="A51" s="21">
        <v>11</v>
      </c>
      <c r="B51" s="23" t="s">
        <v>15</v>
      </c>
      <c r="C51" s="22">
        <f>C29</f>
        <v>5.5</v>
      </c>
      <c r="D51" s="22">
        <v>250</v>
      </c>
      <c r="E51" s="22">
        <f t="shared" si="0"/>
        <v>1375</v>
      </c>
    </row>
    <row r="52" spans="1:5" x14ac:dyDescent="0.25">
      <c r="A52" s="21">
        <v>12</v>
      </c>
      <c r="B52" s="23" t="s">
        <v>16</v>
      </c>
      <c r="C52" s="22">
        <f>C30</f>
        <v>5.5</v>
      </c>
      <c r="D52" s="22">
        <v>250</v>
      </c>
      <c r="E52" s="22">
        <f t="shared" si="0"/>
        <v>1375</v>
      </c>
    </row>
    <row r="53" spans="1:5" x14ac:dyDescent="0.25">
      <c r="A53" s="21">
        <v>13</v>
      </c>
      <c r="B53" s="23" t="s">
        <v>19</v>
      </c>
      <c r="C53" s="22">
        <f>C31</f>
        <v>5.7</v>
      </c>
      <c r="D53" s="22">
        <v>250</v>
      </c>
      <c r="E53" s="22">
        <f t="shared" si="0"/>
        <v>1425</v>
      </c>
    </row>
    <row r="54" spans="1:5" x14ac:dyDescent="0.25">
      <c r="A54" s="21">
        <v>14</v>
      </c>
      <c r="B54" s="23" t="s">
        <v>17</v>
      </c>
      <c r="C54" s="22">
        <f>C32</f>
        <v>1</v>
      </c>
      <c r="D54" s="22">
        <v>1400</v>
      </c>
      <c r="E54" s="22">
        <f t="shared" si="0"/>
        <v>1400</v>
      </c>
    </row>
    <row r="55" spans="1:5" x14ac:dyDescent="0.25">
      <c r="A55" s="21">
        <v>15</v>
      </c>
      <c r="B55" s="23" t="s">
        <v>20</v>
      </c>
      <c r="C55" s="22">
        <f>C33</f>
        <v>0.6</v>
      </c>
      <c r="D55" s="22">
        <v>250</v>
      </c>
      <c r="E55" s="22">
        <f t="shared" si="0"/>
        <v>150</v>
      </c>
    </row>
    <row r="56" spans="1:5" x14ac:dyDescent="0.25">
      <c r="A56" s="21">
        <v>16</v>
      </c>
      <c r="B56" s="23" t="s">
        <v>24</v>
      </c>
      <c r="C56" s="22">
        <v>1</v>
      </c>
      <c r="D56" s="22">
        <v>1300</v>
      </c>
      <c r="E56" s="22">
        <f t="shared" si="0"/>
        <v>1300</v>
      </c>
    </row>
    <row r="57" spans="1:5" x14ac:dyDescent="0.25">
      <c r="A57" s="21">
        <v>17</v>
      </c>
      <c r="B57" s="23" t="s">
        <v>26</v>
      </c>
      <c r="C57" s="22">
        <f>C35</f>
        <v>1</v>
      </c>
      <c r="D57" s="22">
        <v>1200</v>
      </c>
      <c r="E57" s="22">
        <f t="shared" si="0"/>
        <v>1200</v>
      </c>
    </row>
    <row r="58" spans="1:5" x14ac:dyDescent="0.25">
      <c r="A58" s="21">
        <v>18</v>
      </c>
      <c r="B58" s="23" t="s">
        <v>25</v>
      </c>
      <c r="C58" s="22">
        <f>C36</f>
        <v>1</v>
      </c>
      <c r="D58" s="22">
        <v>1200</v>
      </c>
      <c r="E58" s="22">
        <f t="shared" si="0"/>
        <v>1200</v>
      </c>
    </row>
    <row r="59" spans="1:5" x14ac:dyDescent="0.25">
      <c r="A59" s="21">
        <v>19</v>
      </c>
      <c r="B59" s="23" t="s">
        <v>27</v>
      </c>
      <c r="C59" s="22">
        <f>C37</f>
        <v>5.9399999999999995</v>
      </c>
      <c r="D59" s="22">
        <v>900</v>
      </c>
      <c r="E59" s="22">
        <f t="shared" si="0"/>
        <v>5346</v>
      </c>
    </row>
    <row r="60" spans="1:5" x14ac:dyDescent="0.25">
      <c r="A60" s="17"/>
      <c r="B60" s="20" t="s">
        <v>36</v>
      </c>
      <c r="C60" s="20"/>
      <c r="D60" s="20"/>
      <c r="E60" s="14">
        <f>SUM(E41:E59)</f>
        <v>84919.174800000008</v>
      </c>
    </row>
    <row r="61" spans="1:5" ht="15" customHeight="1" x14ac:dyDescent="0.25">
      <c r="A61" s="19" t="s">
        <v>46</v>
      </c>
      <c r="B61" s="19"/>
      <c r="C61" s="19"/>
      <c r="D61" s="19"/>
      <c r="E61" s="19"/>
    </row>
    <row r="62" spans="1:5" ht="15" customHeight="1" x14ac:dyDescent="0.25">
      <c r="A62" s="18" t="s">
        <v>45</v>
      </c>
      <c r="B62" s="18"/>
      <c r="C62" s="18"/>
      <c r="D62" s="18"/>
      <c r="E62" s="18"/>
    </row>
    <row r="63" spans="1:5" ht="15" customHeight="1" x14ac:dyDescent="0.25">
      <c r="A63" s="18" t="s">
        <v>47</v>
      </c>
      <c r="B63" s="18"/>
      <c r="C63" s="18"/>
      <c r="D63" s="18"/>
      <c r="E63" s="18"/>
    </row>
  </sheetData>
  <autoFilter ref="B1:M76"/>
  <mergeCells count="2">
    <mergeCell ref="B39:C39"/>
    <mergeCell ref="B60:D60"/>
  </mergeCells>
  <pageMargins left="0.7" right="0.7" top="0.75" bottom="0.75" header="0.3" footer="0.3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 Кирилл Александрович</cp:lastModifiedBy>
  <cp:lastPrinted>2015-03-17T12:14:55Z</cp:lastPrinted>
  <dcterms:created xsi:type="dcterms:W3CDTF">2015-03-15T08:41:53Z</dcterms:created>
  <dcterms:modified xsi:type="dcterms:W3CDTF">2015-03-17T12:34:07Z</dcterms:modified>
</cp:coreProperties>
</file>